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32620" windowHeight="18320" tabRatio="499" activeTab="0"/>
  </bookViews>
  <sheets>
    <sheet name="Dati" sheetId="1" r:id="rId1"/>
    <sheet name="Rendimenti Minimi" sheetId="2" r:id="rId2"/>
    <sheet name="Export OPA MS" sheetId="3" r:id="rId3"/>
    <sheet name="Dati OPA MS" sheetId="4" r:id="rId4"/>
    <sheet name="Benchmark auto" sheetId="5" r:id="rId5"/>
  </sheets>
  <definedNames/>
  <calcPr fullCalcOnLoad="1"/>
</workbook>
</file>

<file path=xl/sharedStrings.xml><?xml version="1.0" encoding="utf-8"?>
<sst xmlns="http://schemas.openxmlformats.org/spreadsheetml/2006/main" count="2022" uniqueCount="548">
  <si>
    <t>dal 3/8/2007</t>
  </si>
  <si>
    <t>dal 5/8/2007</t>
  </si>
  <si>
    <t>HBOS</t>
  </si>
  <si>
    <t>XS0211568331</t>
  </si>
  <si>
    <t>5,125% ogni giorno
(10-2)&gt;0,50 altrimenti 1.50%</t>
  </si>
  <si>
    <t>Data
Scadenza</t>
  </si>
  <si>
    <t>Formula per
cedole variabili</t>
  </si>
  <si>
    <t>Cedola
min</t>
  </si>
  <si>
    <t>Cedola
max</t>
  </si>
  <si>
    <t>Rimborso
Anticipato</t>
  </si>
  <si>
    <t>(4 * (cms10 - cms2)) puo' trasformarsi
in (Euribor 6mesi + 0,25)</t>
  </si>
  <si>
    <t>IT0006589573</t>
  </si>
  <si>
    <t>XS0230555111</t>
  </si>
  <si>
    <t>XS0269409586</t>
  </si>
  <si>
    <t>XS0212029598</t>
  </si>
  <si>
    <t>XS0220366453</t>
  </si>
  <si>
    <t>DE000A0E8245</t>
  </si>
  <si>
    <t>XS0232189331</t>
  </si>
  <si>
    <t>ELENCO TITOLI NON QUOTATI AL MOT</t>
  </si>
  <si>
    <t>5% - 4%</t>
  </si>
  <si>
    <t>7% - 4%</t>
  </si>
  <si>
    <t>Rabobank 28.02.2035</t>
  </si>
  <si>
    <t>XS0211284491</t>
  </si>
  <si>
    <t>7% - 5%-5%-5%-5%</t>
  </si>
  <si>
    <t>IT0003935241</t>
  </si>
  <si>
    <t>XS0242342151</t>
  </si>
  <si>
    <t>XS0258132272</t>
  </si>
  <si>
    <t>DE000A0E83L5</t>
  </si>
  <si>
    <t>XS0214111832</t>
  </si>
  <si>
    <t>XS0224365899</t>
  </si>
  <si>
    <t>IT0001300992</t>
  </si>
  <si>
    <t>10%-6%-3x4,5%</t>
  </si>
  <si>
    <t>10%-5,5%-3x4,25%</t>
  </si>
  <si>
    <t>10%-6%-5%-2x4%</t>
  </si>
  <si>
    <t>5*(cms10-cms2)</t>
  </si>
  <si>
    <t>0,70 *cms10</t>
  </si>
  <si>
    <t>0,65 * cms10</t>
  </si>
  <si>
    <t>CS</t>
  </si>
  <si>
    <t>XS0222807918</t>
  </si>
  <si>
    <t>XS0222754375</t>
  </si>
  <si>
    <t>IT0006591272</t>
  </si>
  <si>
    <t>Range Coupon</t>
  </si>
  <si>
    <t>IT0004010408</t>
  </si>
  <si>
    <t>IT0004034101</t>
  </si>
  <si>
    <t>EIB 5 1/8 23/03/2020</t>
  </si>
  <si>
    <t>RABOBK 5 21/12/2012</t>
  </si>
  <si>
    <t>KFW 5 26/01/2015</t>
  </si>
  <si>
    <t>AUST 0 27/04/2020</t>
  </si>
  <si>
    <t>XS0230494907</t>
  </si>
  <si>
    <t>Range Accrual con tarn</t>
  </si>
  <si>
    <t>IT0003746382</t>
  </si>
  <si>
    <t>Inflation linked con minimo</t>
  </si>
  <si>
    <t>XS0222117227</t>
  </si>
  <si>
    <t>Punteggio</t>
  </si>
  <si>
    <t>XS0205174179</t>
  </si>
  <si>
    <t>XS0215447441</t>
  </si>
  <si>
    <t>XS0243207585</t>
  </si>
  <si>
    <t>XS0216258763</t>
  </si>
  <si>
    <t>XS0223064139</t>
  </si>
  <si>
    <t>XS0217518397</t>
  </si>
  <si>
    <t>CreditSuiss 18.2.16 TARN</t>
  </si>
  <si>
    <t>XS0210406814</t>
  </si>
  <si>
    <t>18/02/2005</t>
  </si>
  <si>
    <t>-</t>
  </si>
  <si>
    <t>se la somma cedole =20%</t>
  </si>
  <si>
    <t>XS0189294225</t>
  </si>
  <si>
    <t>XS0195431613</t>
  </si>
  <si>
    <t>XS0200284247</t>
  </si>
  <si>
    <t>3,5 * (cms10 - cms2)</t>
  </si>
  <si>
    <t>Lehman 18/03/2015</t>
  </si>
  <si>
    <t>XS0213971210</t>
  </si>
  <si>
    <t>7,625% - 5%</t>
  </si>
  <si>
    <t>NO</t>
  </si>
  <si>
    <t>XS0201827333</t>
  </si>
  <si>
    <t>XS0202520903</t>
  </si>
  <si>
    <t>XS0202417050</t>
  </si>
  <si>
    <t>IT0006582446</t>
  </si>
  <si>
    <t>XS0226233384</t>
  </si>
  <si>
    <t>XS0230154121</t>
  </si>
  <si>
    <t>XS0212683998</t>
  </si>
  <si>
    <t>IT0003825921</t>
  </si>
  <si>
    <t>IT0004050966</t>
  </si>
  <si>
    <t>no rimborso anticipato
extra cedola finale 40% meno somma cedole</t>
  </si>
  <si>
    <t xml:space="preserve">Mpaschi-99/14Eu 3 Sd </t>
  </si>
  <si>
    <t>IT0001296133</t>
  </si>
  <si>
    <t>6%-5%-4%-4%</t>
  </si>
  <si>
    <t>2 + (cms10 - cms1)</t>
  </si>
  <si>
    <t>Bca Carige-09 137Ind</t>
  </si>
  <si>
    <t>XS0183867711</t>
  </si>
  <si>
    <t>XS0194114947</t>
  </si>
  <si>
    <t>cms30 - 0,91</t>
  </si>
  <si>
    <t>0,8 * cms30</t>
  </si>
  <si>
    <t>Vita
Residua</t>
  </si>
  <si>
    <t>Anni di ced var da maturare</t>
  </si>
  <si>
    <t>Tota Extra
ced</t>
  </si>
  <si>
    <t>Ricavo</t>
  </si>
  <si>
    <t>Bonus Finale</t>
  </si>
  <si>
    <t>XS0231160812</t>
  </si>
  <si>
    <t>EBRD</t>
  </si>
  <si>
    <t>XS0218684180</t>
  </si>
  <si>
    <t>DE000A0AZBC9</t>
  </si>
  <si>
    <t>XS0224440189</t>
  </si>
  <si>
    <t>IT0006596313</t>
  </si>
  <si>
    <t>XS0214988239</t>
  </si>
  <si>
    <t>DE000A0E82X2</t>
  </si>
  <si>
    <t>extra cedola finale 40% meno somma cedole</t>
  </si>
  <si>
    <t xml:space="preserve">Efib-14Eu Sd-Lifestl </t>
  </si>
  <si>
    <t>IT0001310793</t>
  </si>
  <si>
    <t>10% -6%-4%-4%</t>
  </si>
  <si>
    <t>Mediolomb-13 32Tf/Tv</t>
  </si>
  <si>
    <t>IT0001212908</t>
  </si>
  <si>
    <t>INDICE</t>
  </si>
  <si>
    <t>Data
Ult cedola</t>
  </si>
  <si>
    <t>Moltiplicatore</t>
  </si>
  <si>
    <t>Cedola dal differenziale</t>
  </si>
  <si>
    <t>Cedola Netta
Pagata</t>
  </si>
  <si>
    <t>(4 * (cms10 - cms2)) puo' trasformarsi in (Euribor 12mesi + 0,30)</t>
  </si>
  <si>
    <t>extra cedola finale 30% meno somma cedole</t>
  </si>
  <si>
    <t>Differenziale</t>
  </si>
  <si>
    <t>BTP 1/2/15</t>
  </si>
  <si>
    <t>IT0003719918</t>
  </si>
  <si>
    <t>BTP 1-2-2020</t>
  </si>
  <si>
    <t>IT0003644769</t>
  </si>
  <si>
    <t>BTP 1-11-26</t>
  </si>
  <si>
    <t>IT0001086567</t>
  </si>
  <si>
    <t>BTP 1-8-34</t>
  </si>
  <si>
    <t>IT0003535157</t>
  </si>
  <si>
    <t>Rateo
Netto</t>
  </si>
  <si>
    <t>IT0006607474</t>
  </si>
  <si>
    <t>IT0004044084</t>
  </si>
  <si>
    <t>XS0211487250</t>
  </si>
  <si>
    <t>XS0220101744</t>
  </si>
  <si>
    <t>N° Ced.fisse</t>
  </si>
  <si>
    <t>Cedole costanti</t>
  </si>
  <si>
    <t>Somma Lorda delle cedole</t>
  </si>
  <si>
    <t>Totale
Somma
Cedole
Nette</t>
  </si>
  <si>
    <t>Guadagno
Netto</t>
  </si>
  <si>
    <t>Ced.
min</t>
  </si>
  <si>
    <t>dal 17/06/2007</t>
  </si>
  <si>
    <t>ISIN</t>
  </si>
  <si>
    <t>Data
Emissione</t>
  </si>
  <si>
    <t>Kfw-05/25 Fix To Cms</t>
  </si>
  <si>
    <t>IT0006598830</t>
  </si>
  <si>
    <t xml:space="preserve">Austria-35 Cms Link </t>
  </si>
  <si>
    <t>XS0231558858</t>
  </si>
  <si>
    <t>8%-6%-5%-5%-5%</t>
  </si>
  <si>
    <t>(4 * (cms10 - cms2)) puo' trasformarsi in
(Euribor 12mesi + 0,30)</t>
  </si>
  <si>
    <t>IT0004038268</t>
  </si>
  <si>
    <t>IT0006599358</t>
  </si>
  <si>
    <t>Equity Linked - Rainbow</t>
  </si>
  <si>
    <t>IT0003926547</t>
  </si>
  <si>
    <t>Carige</t>
  </si>
  <si>
    <t>Equity Linked - Reload</t>
  </si>
  <si>
    <t>Equity e Inflation Linked - Performance Europea</t>
  </si>
  <si>
    <t>Data
Inizio Ced var</t>
  </si>
  <si>
    <t>8% - 3 x 6,125%</t>
  </si>
  <si>
    <t>Durata
anni</t>
  </si>
  <si>
    <t>Anni Ced
var</t>
  </si>
  <si>
    <t>Tot Ced Min</t>
  </si>
  <si>
    <t>Anni da Emissione</t>
  </si>
  <si>
    <t>Cedole fisse da maturare</t>
  </si>
  <si>
    <t>XS0220152069</t>
  </si>
  <si>
    <t>XS0220423783</t>
  </si>
  <si>
    <t>XS0212688013</t>
  </si>
  <si>
    <t>XS0226605359</t>
  </si>
  <si>
    <t>Leverage CMS con Tarn</t>
  </si>
  <si>
    <t>no rimborso anticipato
extra cedola finale 30% meno somma cedole</t>
  </si>
  <si>
    <t>5% , 4% , 4%</t>
  </si>
  <si>
    <t>5% ,  4%</t>
  </si>
  <si>
    <t>Mpaschi-13 35A Tf-Tv</t>
  </si>
  <si>
    <t>Imposta</t>
  </si>
  <si>
    <t>IT0006596701</t>
  </si>
  <si>
    <t>0,825 * cms10</t>
  </si>
  <si>
    <t>Delta ult.
2 prezzi</t>
  </si>
  <si>
    <t>2% semestr.</t>
  </si>
  <si>
    <t>1% sem.</t>
  </si>
  <si>
    <t>2 sem.</t>
  </si>
  <si>
    <t>N° Ced.
fisse</t>
  </si>
  <si>
    <t>XS0215349357</t>
  </si>
  <si>
    <t>XS0207714022</t>
  </si>
  <si>
    <t>EMITTENTE</t>
  </si>
  <si>
    <t>TIPOLOGIA</t>
  </si>
  <si>
    <t>SCANDENZA</t>
  </si>
  <si>
    <t>VALUTA</t>
  </si>
  <si>
    <t>TAGLIO MINIMO
+ MULTIPLI</t>
  </si>
  <si>
    <t>Commodity Linked Performance europea</t>
  </si>
  <si>
    <t>IT0003842637</t>
  </si>
  <si>
    <t>Bei-20 Fix Cms Lkd</t>
  </si>
  <si>
    <t>XS0222759689</t>
  </si>
  <si>
    <t>Bei-20 Fix Cms Link</t>
  </si>
  <si>
    <t>XS0220507023</t>
  </si>
  <si>
    <t>Bei-25 Fix Cms Link</t>
  </si>
  <si>
    <t>PREZZO SECCO
DI ACQUISTO</t>
  </si>
  <si>
    <t>RATEO</t>
  </si>
  <si>
    <t>CORRISPETTIVO</t>
  </si>
  <si>
    <t>COMMENTI</t>
  </si>
  <si>
    <t>GIORNO
VALIDO</t>
  </si>
  <si>
    <t>XS0197488801</t>
  </si>
  <si>
    <t>IT0003933154</t>
  </si>
  <si>
    <t>XS0256308072</t>
  </si>
  <si>
    <t>Equity Linked - Digitale/callable</t>
  </si>
  <si>
    <t>IT0003930507</t>
  </si>
  <si>
    <t>DE000A0E8278</t>
  </si>
  <si>
    <t>IT0004014988</t>
  </si>
  <si>
    <t>IT0004027105</t>
  </si>
  <si>
    <t>XS0218729894</t>
  </si>
  <si>
    <t>XS0263164211</t>
  </si>
  <si>
    <t>EIB</t>
  </si>
  <si>
    <t>DE000A0AZA37</t>
  </si>
  <si>
    <t>XS0204565310</t>
  </si>
  <si>
    <t>XS0205524506</t>
  </si>
  <si>
    <t>XS0211274427</t>
  </si>
  <si>
    <t>XS0210291737</t>
  </si>
  <si>
    <t>XS0212910722</t>
  </si>
  <si>
    <t>XS0212997745</t>
  </si>
  <si>
    <t>Crediop-99/14 7 Ind</t>
  </si>
  <si>
    <t>IT0001355194</t>
  </si>
  <si>
    <t>Bei-05-20 Cms Link</t>
  </si>
  <si>
    <t>XS0222844952</t>
  </si>
  <si>
    <t xml:space="preserve"> 7% - 6%</t>
  </si>
  <si>
    <t>3 * (cms30-cms5)</t>
  </si>
  <si>
    <t>0,8  * cms30</t>
  </si>
  <si>
    <t>RABO</t>
  </si>
  <si>
    <t>XS0225040376</t>
  </si>
  <si>
    <t>XS0225425759</t>
  </si>
  <si>
    <t>XS0256334581</t>
  </si>
  <si>
    <t>XS0258793768</t>
  </si>
  <si>
    <t>IT0006591264</t>
  </si>
  <si>
    <t>IT0006594375</t>
  </si>
  <si>
    <t>XS0265976505</t>
  </si>
  <si>
    <t>IT0006596321</t>
  </si>
  <si>
    <t>IT0006610452</t>
  </si>
  <si>
    <t>IT0001358503</t>
  </si>
  <si>
    <t>IT0001336251</t>
  </si>
  <si>
    <t>Bca Carige-14 133Ind</t>
  </si>
  <si>
    <t>IT0001336301</t>
  </si>
  <si>
    <t>Bca Carige-14 134Ind</t>
  </si>
  <si>
    <t>XS0218956109</t>
  </si>
  <si>
    <t>DE000A0AZBD7</t>
  </si>
  <si>
    <t>IT0003877278</t>
  </si>
  <si>
    <t>Fixed Reverse con Tarn</t>
  </si>
  <si>
    <t>XS0226574290</t>
  </si>
  <si>
    <t>(4 * (cms10 - cms2)) puo' trasformarsi in (Euribor 6mesi + 0,25)</t>
  </si>
  <si>
    <t>XS0225050680</t>
  </si>
  <si>
    <t>dal 22/06/07</t>
  </si>
  <si>
    <t>Cms2</t>
  </si>
  <si>
    <t>Cms10</t>
  </si>
  <si>
    <t>Cms10-Cms2</t>
  </si>
  <si>
    <t>CREDIOP</t>
  </si>
  <si>
    <t>Step-down Discount</t>
  </si>
  <si>
    <t>EUR</t>
  </si>
  <si>
    <t>1K + 1K</t>
  </si>
  <si>
    <t>IT0003793483</t>
  </si>
  <si>
    <t>IT0003806244</t>
  </si>
  <si>
    <t>IT0003653455</t>
  </si>
  <si>
    <t>IT0006601469</t>
  </si>
  <si>
    <t>DE0001726701</t>
  </si>
  <si>
    <t>XS0161880264</t>
  </si>
  <si>
    <t>XS0163648198</t>
  </si>
  <si>
    <t>IT0004036338</t>
  </si>
  <si>
    <t>IT0004053457</t>
  </si>
  <si>
    <t>XS0162350325</t>
  </si>
  <si>
    <t>XS0162262892</t>
  </si>
  <si>
    <t>AUSTRIA</t>
  </si>
  <si>
    <t>XS0176153350</t>
  </si>
  <si>
    <t>LEHMAN</t>
  </si>
  <si>
    <t>XS0178997671</t>
  </si>
  <si>
    <t>MS</t>
  </si>
  <si>
    <t>IT0003568075</t>
  </si>
  <si>
    <t>XS0181945972</t>
  </si>
  <si>
    <t>IT0003623003</t>
  </si>
  <si>
    <t>IT0004038748</t>
  </si>
  <si>
    <t>IT0006592759</t>
  </si>
  <si>
    <t>XS0168022043</t>
  </si>
  <si>
    <t>Equity Linked - Digitale</t>
  </si>
  <si>
    <t>IT0003806434</t>
  </si>
  <si>
    <t>XS0222189564</t>
  </si>
  <si>
    <t>17/05/2004</t>
  </si>
  <si>
    <t>lotto min € 10.000</t>
  </si>
  <si>
    <t>XS0200688256</t>
  </si>
  <si>
    <t>IT0001330411</t>
  </si>
  <si>
    <t>Bca Carige-19 132Ind</t>
  </si>
  <si>
    <t>IT0003793525</t>
  </si>
  <si>
    <t>XS0213613218</t>
  </si>
  <si>
    <t>IT0003806350</t>
  </si>
  <si>
    <t>XS0164692542</t>
  </si>
  <si>
    <t>XS0180686304</t>
  </si>
  <si>
    <t>XS0178777552</t>
  </si>
  <si>
    <t>50K + 50K</t>
  </si>
  <si>
    <t>XS0229563886</t>
  </si>
  <si>
    <t>XS0235552394</t>
  </si>
  <si>
    <t>XS0238705684</t>
  </si>
  <si>
    <t>XS0241120715</t>
  </si>
  <si>
    <t>IT0004100134</t>
  </si>
  <si>
    <t>IT0004050990</t>
  </si>
  <si>
    <t>IT0004060841</t>
  </si>
  <si>
    <t>IT0004096415</t>
  </si>
  <si>
    <t>IT0003806855</t>
  </si>
  <si>
    <t>XS0211745210</t>
  </si>
  <si>
    <t>XS0215772863</t>
  </si>
  <si>
    <t>MERRILL</t>
  </si>
  <si>
    <t>XS0233807733</t>
  </si>
  <si>
    <t>IT0006592361</t>
  </si>
  <si>
    <t>IT0006607623</t>
  </si>
  <si>
    <t>IT0006602244</t>
  </si>
  <si>
    <t>IT0006604539</t>
  </si>
  <si>
    <t>Bei-04/13Mg15 Tarn</t>
  </si>
  <si>
    <t>IT0006571829</t>
  </si>
  <si>
    <t>Bei-04/14Fx Cms Link</t>
  </si>
  <si>
    <t>XS0187245021</t>
  </si>
  <si>
    <t>IT0006601675</t>
  </si>
  <si>
    <t>CMS con potenziale Minimo e/o Massimo</t>
  </si>
  <si>
    <t>XS0198102914</t>
  </si>
  <si>
    <t>Equity Linked - TARN</t>
  </si>
  <si>
    <t>IT0006591850</t>
  </si>
  <si>
    <t>IT0006593252</t>
  </si>
  <si>
    <t>XS0212674575</t>
  </si>
  <si>
    <t>XS0208317239</t>
  </si>
  <si>
    <t>XS0210440326</t>
  </si>
  <si>
    <t>XS0219230108</t>
  </si>
  <si>
    <t>DB</t>
  </si>
  <si>
    <t>XS0212337223</t>
  </si>
  <si>
    <t>XS0214004599</t>
  </si>
  <si>
    <t>XS0217938843</t>
  </si>
  <si>
    <t>XS0221968042</t>
  </si>
  <si>
    <t>XS0224093012</t>
  </si>
  <si>
    <t>XS0227409389</t>
  </si>
  <si>
    <t>XS0201568721</t>
  </si>
  <si>
    <t>IT0004053465</t>
  </si>
  <si>
    <t>IT0004062656</t>
  </si>
  <si>
    <t>XS0163762056</t>
  </si>
  <si>
    <t>Ebrd-25 Cms Rates D</t>
  </si>
  <si>
    <t>IT0006592981</t>
  </si>
  <si>
    <t>Ibrd-05/20 Link Cms</t>
  </si>
  <si>
    <t xml:space="preserve">Royal Bank Of Scotland </t>
  </si>
  <si>
    <t>Dal 29/6/08</t>
  </si>
  <si>
    <t>Titoli con opzione digitale  potenziale minimo e opzione flip /call/autocall</t>
  </si>
  <si>
    <t>XS0213060295</t>
  </si>
  <si>
    <t>XS0218461399</t>
  </si>
  <si>
    <t>XS0242862232</t>
  </si>
  <si>
    <t>Data Inizio
Ced Var</t>
  </si>
  <si>
    <t>GREECE</t>
  </si>
  <si>
    <t>XS0224366608</t>
  </si>
  <si>
    <t>XS0229808315</t>
  </si>
  <si>
    <t>XS0254221129</t>
  </si>
  <si>
    <t>Floater con potenziale minimo e/o massimo</t>
  </si>
  <si>
    <t>XS0270207714</t>
  </si>
  <si>
    <t>IT0006602236</t>
  </si>
  <si>
    <t>IT0006597170</t>
  </si>
  <si>
    <t>R Ellenica-20 Cms Gf</t>
  </si>
  <si>
    <t>XS0224227313</t>
  </si>
  <si>
    <t>Austria-05/25 Frn</t>
  </si>
  <si>
    <t>XS0224713254</t>
  </si>
  <si>
    <t>XS0224943091</t>
  </si>
  <si>
    <t>5% - 4% - 4%</t>
  </si>
  <si>
    <t>5 * (cms10 - cms2)</t>
  </si>
  <si>
    <t>cms10</t>
  </si>
  <si>
    <t xml:space="preserve"> Medio Cen-09 Cms Ind</t>
  </si>
  <si>
    <t>0,8 * cms10</t>
  </si>
  <si>
    <t>Bei-35 Fix To Cms</t>
  </si>
  <si>
    <t>XS0218952702</t>
  </si>
  <si>
    <t>BARCLAYS</t>
  </si>
  <si>
    <t>IT0003929525</t>
  </si>
  <si>
    <t xml:space="preserve">Extra cedola finale 60% meno somma cedole
</t>
  </si>
  <si>
    <t>Bei-05/25Fix Cms Lnk</t>
  </si>
  <si>
    <t>7% - 5% - 4%</t>
  </si>
  <si>
    <t>IT0003956841</t>
  </si>
  <si>
    <t>BNL</t>
  </si>
  <si>
    <t>IT0003816243</t>
  </si>
  <si>
    <t>XS0208904796</t>
  </si>
  <si>
    <t>IT0006590076</t>
  </si>
  <si>
    <t>MERRIL</t>
  </si>
  <si>
    <t>Se Cms30-Cms2&gt;=0,5 allora Cms10</t>
  </si>
  <si>
    <t>Italy 29Eur Frn</t>
  </si>
  <si>
    <t>XS0098449456</t>
  </si>
  <si>
    <t>XS0223791517</t>
  </si>
  <si>
    <t>8% - 6% - 5%</t>
  </si>
  <si>
    <t xml:space="preserve"> 7% - 5%</t>
  </si>
  <si>
    <t>C Of Eur-25 Frn</t>
  </si>
  <si>
    <t>6% - 4% - 4%</t>
  </si>
  <si>
    <t>Dal 17/10/09 opzione flip euribor6 mesi + 0,25%</t>
  </si>
  <si>
    <t>Rateo Netto</t>
  </si>
  <si>
    <t>Bei-15 Fix Cms Link</t>
  </si>
  <si>
    <t>XS0209787166</t>
  </si>
  <si>
    <t>Bei-15 Fix Cms Linke</t>
  </si>
  <si>
    <t>IT0006585449</t>
  </si>
  <si>
    <t>Callable Leverage CMS con possibile minimo/massimo</t>
  </si>
  <si>
    <t>XS0217804136</t>
  </si>
  <si>
    <t>XS0211020085</t>
  </si>
  <si>
    <t>Flippable Leverage CMS con possibile minimo/massimo</t>
  </si>
  <si>
    <t>DE000A0E8203</t>
  </si>
  <si>
    <t>COE</t>
  </si>
  <si>
    <t>NIB</t>
  </si>
  <si>
    <t>DE000A0E82Y0</t>
  </si>
  <si>
    <t>XS0228191606</t>
  </si>
  <si>
    <t>XS0229224836</t>
  </si>
  <si>
    <t>IT0003815955</t>
  </si>
  <si>
    <t>Forex Linked con opzione digitale</t>
  </si>
  <si>
    <t>IT0003853642</t>
  </si>
  <si>
    <t>IT0003743009</t>
  </si>
  <si>
    <t>XS0213303968</t>
  </si>
  <si>
    <t>DE000A0E82Z7</t>
  </si>
  <si>
    <t>XS0212859515</t>
  </si>
  <si>
    <t>Differenza
Prz Mercato</t>
  </si>
  <si>
    <t>OPA
NETTO
CLIENTI</t>
  </si>
  <si>
    <t>CODICE ISIN</t>
  </si>
  <si>
    <t>se la somma cedole =25%</t>
  </si>
  <si>
    <t>4 * (cms10 - cms2)</t>
  </si>
  <si>
    <t>si</t>
  </si>
  <si>
    <t>7% - 5%</t>
  </si>
  <si>
    <t>Equity Linked - Performance media</t>
  </si>
  <si>
    <t>IT0003925119</t>
  </si>
  <si>
    <t>IT0003925481</t>
  </si>
  <si>
    <t>Step-up callable/flippable</t>
  </si>
  <si>
    <t>XS0247101578</t>
  </si>
  <si>
    <t>Equity Linked - Performance Europea</t>
  </si>
  <si>
    <t>XS0261165111</t>
  </si>
  <si>
    <t>Equity Linked - Performance Europea con Early Redemption</t>
  </si>
  <si>
    <t>IT0004057151</t>
  </si>
  <si>
    <t>KFW</t>
  </si>
  <si>
    <t>DE000A0AZBA3</t>
  </si>
  <si>
    <t>IT0003891394</t>
  </si>
  <si>
    <t>Italy 19Eur Frn</t>
  </si>
  <si>
    <t>XS0100688190</t>
  </si>
  <si>
    <t>Nome Titolo</t>
  </si>
  <si>
    <t>se la somma cedole =30%</t>
  </si>
  <si>
    <t>0,70 * cms10</t>
  </si>
  <si>
    <t xml:space="preserve">Centrob-19 Eu Sd/Ind </t>
  </si>
  <si>
    <t>Bei-05/16 Fix Cms Lk</t>
  </si>
  <si>
    <t>XS0222046533</t>
  </si>
  <si>
    <t>Bei-05/20 Fix-Ind</t>
  </si>
  <si>
    <t>XS0220777915</t>
  </si>
  <si>
    <t>Totale Cedole
Lorde</t>
  </si>
  <si>
    <t>Cedola in corso</t>
  </si>
  <si>
    <t>N° cedola fissa in corso</t>
  </si>
  <si>
    <t>numero cedole fisse ancora da maturare</t>
  </si>
  <si>
    <t>IT0006596909</t>
  </si>
  <si>
    <t>XS0209956530</t>
  </si>
  <si>
    <t>XS0211093041</t>
  </si>
  <si>
    <t>IT0006598343</t>
  </si>
  <si>
    <t>Bei-05/20Fix Cms Lkd</t>
  </si>
  <si>
    <t>XS0220720303</t>
  </si>
  <si>
    <t>Bei-05/20Fx Cms Link</t>
  </si>
  <si>
    <t>XS0219808549</t>
  </si>
  <si>
    <t>Bei-05/22Gn20 Vrn</t>
  </si>
  <si>
    <t>XS0220830235</t>
  </si>
  <si>
    <t>XS0216748854</t>
  </si>
  <si>
    <t>XS0219070652</t>
  </si>
  <si>
    <t>DE000A0AZA94</t>
  </si>
  <si>
    <t>Guadagno
Lordo</t>
  </si>
  <si>
    <t>Rend Medio
Lordo</t>
  </si>
  <si>
    <t>Rend Medio
Netto</t>
  </si>
  <si>
    <t>XS0204615784</t>
  </si>
  <si>
    <t>XS0255813775</t>
  </si>
  <si>
    <t>ABN</t>
  </si>
  <si>
    <t>IT0003510119</t>
  </si>
  <si>
    <t>se la somma cedole =16,5%</t>
  </si>
  <si>
    <t>dal 23/5/2008</t>
  </si>
  <si>
    <t>Bei-05/20 Fix To Cms</t>
  </si>
  <si>
    <t>Tassi
Cedole fisse</t>
  </si>
  <si>
    <t>3 * (cms10 - cms2)</t>
  </si>
  <si>
    <t>Differenza
Benchmark</t>
  </si>
  <si>
    <t>IT0006591942</t>
  </si>
  <si>
    <t>IT0001324851</t>
  </si>
  <si>
    <t>dal 24/06/2008</t>
  </si>
  <si>
    <t>6% , 5% , 4%</t>
  </si>
  <si>
    <t>3,25 * (cms10 - cms2)</t>
  </si>
  <si>
    <t>Bei-3Ag20 Fix To Cms</t>
  </si>
  <si>
    <t>Nordea Bank  17/09/49</t>
  </si>
  <si>
    <t>6% , 5% , 5%</t>
  </si>
  <si>
    <t>XS0180039611</t>
  </si>
  <si>
    <t>IBRD</t>
  </si>
  <si>
    <t>XS0203493878</t>
  </si>
  <si>
    <t>XS0208459023</t>
  </si>
  <si>
    <t>XS0211814123</t>
  </si>
  <si>
    <t>XS0212225188</t>
  </si>
  <si>
    <t>BS</t>
  </si>
  <si>
    <t>XS0220704109</t>
  </si>
  <si>
    <t>17/09/2009 a 100</t>
  </si>
  <si>
    <t>cms 10+5bp</t>
  </si>
  <si>
    <t>Nordik Bank 17/10/2005</t>
  </si>
  <si>
    <t>XS0231438796</t>
  </si>
  <si>
    <t>XS0241172948</t>
  </si>
  <si>
    <t>DE000A0E8286</t>
  </si>
  <si>
    <t>XS0213067977</t>
  </si>
  <si>
    <t xml:space="preserve">Mcr Lomb-19Eu Sd Ind </t>
  </si>
  <si>
    <t>IT0001292850</t>
  </si>
  <si>
    <t>XS0221500571</t>
  </si>
  <si>
    <t>XS0223870907</t>
  </si>
  <si>
    <t>XS0231106799</t>
  </si>
  <si>
    <t>IT0006617978</t>
  </si>
  <si>
    <t>Non Callable Leverage CMS con possibile Minimo/Massimo</t>
  </si>
  <si>
    <t>IT0003809024</t>
  </si>
  <si>
    <t>XS0211503478</t>
  </si>
  <si>
    <t>IT0004032410</t>
  </si>
  <si>
    <t>INTERBANCA</t>
  </si>
  <si>
    <t>Leverage Inflation</t>
  </si>
  <si>
    <t>4 * (cms10 - cms2)
Può trasfromarsi in (Euribor12mesi+0,25)</t>
  </si>
  <si>
    <t>Austria-22 Lkd Cms R</t>
  </si>
  <si>
    <t>IT0006592080</t>
  </si>
  <si>
    <t>dal 10/06/2008</t>
  </si>
  <si>
    <t>7,5% - 5%</t>
  </si>
  <si>
    <t>no</t>
  </si>
  <si>
    <t>RABOBK 6 09/05/2035</t>
  </si>
  <si>
    <t>ITALY 0 15/06/2020</t>
  </si>
  <si>
    <t>GS 3 3/4 03/02/17</t>
  </si>
  <si>
    <t>MER 06/04/2020</t>
  </si>
  <si>
    <t>XS0209060812</t>
  </si>
  <si>
    <t>XS0212843352</t>
  </si>
  <si>
    <t>XS0213848798</t>
  </si>
  <si>
    <r>
      <t xml:space="preserve"> </t>
    </r>
    <r>
      <rPr>
        <sz val="8"/>
        <rFont val="Arial"/>
        <family val="0"/>
      </rPr>
      <t>Medio Cen-09 Cms Ind</t>
    </r>
  </si>
  <si>
    <r>
      <t xml:space="preserve"> </t>
    </r>
    <r>
      <rPr>
        <sz val="8"/>
        <rFont val="Arial"/>
        <family val="0"/>
      </rPr>
      <t>Mpaschi-13 35A Tf-Tv</t>
    </r>
  </si>
  <si>
    <t>ITALEASE</t>
  </si>
  <si>
    <t>GS</t>
  </si>
  <si>
    <t>XS0217066801</t>
  </si>
  <si>
    <t>ITALY</t>
  </si>
  <si>
    <t>10K + 10K</t>
  </si>
  <si>
    <t>XS0237788079</t>
  </si>
  <si>
    <t>50K + 1K</t>
  </si>
  <si>
    <t>XS0233286078</t>
  </si>
  <si>
    <t>se la somma cedole &gt;=25%</t>
  </si>
  <si>
    <t>XS0212274988</t>
  </si>
  <si>
    <t>Dexia C-04/15 Tarn</t>
  </si>
  <si>
    <t>IT0003666069</t>
  </si>
  <si>
    <t>Ebrd-05/17 Cms</t>
  </si>
  <si>
    <t>IT0006589987</t>
  </si>
  <si>
    <t>XS0215963702</t>
  </si>
  <si>
    <t>XS0217517829</t>
  </si>
  <si>
    <t>dal 27/7/2008</t>
  </si>
  <si>
    <t>KFW 17.5.16 TARN</t>
  </si>
  <si>
    <t>XS0190541101</t>
  </si>
  <si>
    <t>90% CMS 10</t>
  </si>
  <si>
    <t>100% cms 10</t>
  </si>
  <si>
    <t>LEH 6 5/8 29/03/49(perp)</t>
  </si>
  <si>
    <t>85% CMS 10</t>
  </si>
  <si>
    <t>si dal 23/03/2008</t>
  </si>
  <si>
    <t>100% CMS 10 +0,15</t>
  </si>
  <si>
    <t>XS0207130542</t>
  </si>
  <si>
    <t>MEDIOBANCA</t>
  </si>
  <si>
    <t>IT0004015027</t>
  </si>
  <si>
    <t>XS0216866383</t>
  </si>
  <si>
    <t xml:space="preserve">Sp Imi-99/19 7 Ind </t>
  </si>
  <si>
    <t>IT0001302659</t>
  </si>
  <si>
    <t>0,75 * cms10</t>
  </si>
  <si>
    <t>Mediob-99/19Ind Swap</t>
  </si>
  <si>
    <t>IT0001339586</t>
  </si>
  <si>
    <t>0,67 * cms30</t>
  </si>
  <si>
    <t>(4 * (cms10 - cms2)) puo' trasformarsi in
(Euribor 6mesi + 0,25)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</si>
</sst>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0.00%;[Red]\-0.00%"/>
    <numFmt numFmtId="182" formatCode="dd/mm/yy;@"/>
    <numFmt numFmtId="183" formatCode="0.0%"/>
    <numFmt numFmtId="184" formatCode="0.000%"/>
    <numFmt numFmtId="185" formatCode="d/m/yy;@"/>
    <numFmt numFmtId="186" formatCode="0.000"/>
    <numFmt numFmtId="187" formatCode="0.0"/>
    <numFmt numFmtId="188" formatCode="mmm\-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8"/>
      <name val="Verdana"/>
      <family val="0"/>
    </font>
    <font>
      <b/>
      <sz val="8"/>
      <color indexed="10"/>
      <name val="Arial"/>
      <family val="2"/>
    </font>
    <font>
      <sz val="8"/>
      <name val="Arial Unicode MS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1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 quotePrefix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textRotation="90" wrapText="1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81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textRotation="90"/>
    </xf>
    <xf numFmtId="1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textRotation="90" wrapText="1"/>
    </xf>
    <xf numFmtId="186" fontId="3" fillId="0" borderId="1" xfId="0" applyNumberFormat="1" applyFont="1" applyBorder="1" applyAlignment="1">
      <alignment horizontal="center" wrapText="1"/>
    </xf>
    <xf numFmtId="187" fontId="3" fillId="0" borderId="1" xfId="0" applyNumberFormat="1" applyFont="1" applyBorder="1" applyAlignment="1">
      <alignment horizontal="center" textRotation="90" wrapText="1"/>
    </xf>
    <xf numFmtId="187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82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quotePrefix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/>
    </xf>
    <xf numFmtId="187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40" fontId="4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textRotation="90" wrapText="1"/>
    </xf>
    <xf numFmtId="182" fontId="3" fillId="0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8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186" fontId="4" fillId="4" borderId="1" xfId="0" applyNumberFormat="1" applyFont="1" applyFill="1" applyBorder="1" applyAlignment="1">
      <alignment horizontal="center" vertical="center"/>
    </xf>
    <xf numFmtId="187" fontId="4" fillId="4" borderId="1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textRotation="90" wrapText="1"/>
    </xf>
    <xf numFmtId="2" fontId="3" fillId="0" borderId="3" xfId="0" applyNumberFormat="1" applyFont="1" applyBorder="1" applyAlignment="1">
      <alignment textRotation="90"/>
    </xf>
    <xf numFmtId="2" fontId="3" fillId="4" borderId="5" xfId="0" applyNumberFormat="1" applyFont="1" applyFill="1" applyBorder="1" applyAlignment="1">
      <alignment vertical="center"/>
    </xf>
    <xf numFmtId="2" fontId="4" fillId="5" borderId="0" xfId="0" applyNumberFormat="1" applyFont="1" applyFill="1" applyAlignment="1">
      <alignment vertical="center"/>
    </xf>
    <xf numFmtId="10" fontId="4" fillId="0" borderId="1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3" borderId="0" xfId="0" applyNumberFormat="1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82" fontId="3" fillId="4" borderId="1" xfId="0" applyNumberFormat="1" applyFont="1" applyFill="1" applyBorder="1" applyAlignment="1" applyProtection="1">
      <alignment horizontal="center" textRotation="90" wrapText="1"/>
      <protection locked="0"/>
    </xf>
    <xf numFmtId="1" fontId="3" fillId="6" borderId="1" xfId="0" applyNumberFormat="1" applyFont="1" applyFill="1" applyBorder="1" applyAlignment="1">
      <alignment horizontal="center" textRotation="90" wrapText="1"/>
    </xf>
    <xf numFmtId="2" fontId="4" fillId="6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10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181" fontId="6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0" fontId="4" fillId="6" borderId="1" xfId="0" applyNumberFormat="1" applyFont="1" applyFill="1" applyBorder="1" applyAlignment="1" quotePrefix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" fontId="4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182" fontId="3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82" fontId="3" fillId="7" borderId="6" xfId="0" applyNumberFormat="1" applyFont="1" applyFill="1" applyBorder="1" applyAlignment="1" applyProtection="1">
      <alignment horizontal="center" wrapText="1"/>
      <protection locked="0"/>
    </xf>
    <xf numFmtId="0" fontId="4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181" fontId="6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14" fontId="4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10" fontId="4" fillId="8" borderId="6" xfId="0" applyNumberFormat="1" applyFont="1" applyFill="1" applyBorder="1" applyAlignment="1">
      <alignment horizontal="center" vertical="center"/>
    </xf>
    <xf numFmtId="181" fontId="6" fillId="8" borderId="6" xfId="0" applyNumberFormat="1" applyFont="1" applyFill="1" applyBorder="1" applyAlignment="1">
      <alignment horizontal="center" vertical="center"/>
    </xf>
    <xf numFmtId="2" fontId="4" fillId="8" borderId="6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left" vertical="center"/>
    </xf>
    <xf numFmtId="1" fontId="4" fillId="8" borderId="6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0" fontId="4" fillId="9" borderId="1" xfId="0" applyNumberFormat="1" applyFont="1" applyFill="1" applyBorder="1" applyAlignment="1">
      <alignment horizontal="center" vertical="center"/>
    </xf>
    <xf numFmtId="181" fontId="6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vertical="center"/>
    </xf>
    <xf numFmtId="2" fontId="4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30</xdr:row>
      <xdr:rowOff>47625</xdr:rowOff>
    </xdr:from>
    <xdr:to>
      <xdr:col>22</xdr:col>
      <xdr:colOff>19050</xdr:colOff>
      <xdr:row>42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5343525"/>
          <a:ext cx="4714875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Attenzione: per inserire i prezzi, basta cambiare la data nella cela AC1 con una di quelle previste nella cartella "Dati" ed automaticamente i prezzi dei titoli saranno aggiornati.
NON cambiare a mano i valori dei prezzi nella colonna AC, perchè altrimenti si perderebbero le funzioni
Per quanto riguarda i Btp, invece, i loro prezzi devono essere inseriti manualmente, andando a prenderli , per esempio, dal file "Monitor Btp".
Le celle da cambiare a mano sono quindi: AC2 , AC10 , AC23 , AC28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6"/>
  <sheetViews>
    <sheetView showGridLines="0" tabSelected="1" zoomScale="125" zoomScaleNormal="125" workbookViewId="0" topLeftCell="A1">
      <pane xSplit="12" ySplit="3" topLeftCell="GD5" activePane="bottomRight" state="frozen"/>
      <selection pane="topLeft" activeCell="A1" sqref="A1"/>
      <selection pane="topRight" activeCell="M1" sqref="M1"/>
      <selection pane="bottomLeft" activeCell="A4" sqref="A4"/>
      <selection pane="bottomRight" activeCell="H45" sqref="H45"/>
    </sheetView>
  </sheetViews>
  <sheetFormatPr defaultColWidth="11.421875" defaultRowHeight="12.75"/>
  <cols>
    <col min="1" max="1" width="3.00390625" style="6" bestFit="1" customWidth="1"/>
    <col min="2" max="2" width="19.28125" style="7" bestFit="1" customWidth="1"/>
    <col min="3" max="3" width="12.28125" style="8" bestFit="1" customWidth="1"/>
    <col min="4" max="4" width="11.421875" style="8" customWidth="1"/>
    <col min="5" max="5" width="10.140625" style="8" bestFit="1" customWidth="1"/>
    <col min="6" max="6" width="6.7109375" style="8" bestFit="1" customWidth="1"/>
    <col min="7" max="7" width="15.7109375" style="9" bestFit="1" customWidth="1"/>
    <col min="8" max="8" width="31.7109375" style="8" bestFit="1" customWidth="1"/>
    <col min="9" max="9" width="7.00390625" style="9" bestFit="1" customWidth="1"/>
    <col min="10" max="10" width="14.421875" style="9" bestFit="1" customWidth="1"/>
    <col min="11" max="11" width="23.8515625" style="8" customWidth="1"/>
    <col min="12" max="12" width="7.7109375" style="9" bestFit="1" customWidth="1"/>
    <col min="13" max="36" width="7.7109375" style="9" customWidth="1"/>
    <col min="37" max="37" width="5.421875" style="9" bestFit="1" customWidth="1"/>
    <col min="38" max="38" width="7.7109375" style="9" customWidth="1"/>
    <col min="39" max="41" width="6.7109375" style="9" customWidth="1"/>
    <col min="42" max="43" width="7.7109375" style="9" customWidth="1"/>
    <col min="44" max="44" width="5.7109375" style="33" bestFit="1" customWidth="1"/>
    <col min="45" max="46" width="7.7109375" style="9" customWidth="1"/>
    <col min="47" max="47" width="5.7109375" style="9" bestFit="1" customWidth="1"/>
    <col min="48" max="48" width="6.421875" style="9" customWidth="1"/>
    <col min="49" max="50" width="5.7109375" style="9" bestFit="1" customWidth="1"/>
    <col min="51" max="52" width="6.8515625" style="9" customWidth="1"/>
    <col min="53" max="53" width="5.8515625" style="9" bestFit="1" customWidth="1"/>
    <col min="54" max="56" width="6.8515625" style="9" customWidth="1"/>
    <col min="57" max="64" width="6.140625" style="9" customWidth="1"/>
    <col min="65" max="65" width="6.8515625" style="9" customWidth="1"/>
    <col min="66" max="66" width="8.00390625" style="9" customWidth="1"/>
    <col min="67" max="67" width="6.140625" style="9" customWidth="1"/>
    <col min="68" max="68" width="8.00390625" style="9" bestFit="1" customWidth="1"/>
    <col min="69" max="69" width="5.8515625" style="9" bestFit="1" customWidth="1"/>
    <col min="70" max="70" width="5.8515625" style="33" bestFit="1" customWidth="1"/>
    <col min="71" max="71" width="6.421875" style="9" bestFit="1" customWidth="1"/>
    <col min="72" max="74" width="6.28125" style="8" bestFit="1" customWidth="1"/>
    <col min="75" max="75" width="5.8515625" style="6" bestFit="1" customWidth="1"/>
    <col min="76" max="76" width="6.421875" style="6" bestFit="1" customWidth="1"/>
    <col min="77" max="81" width="5.7109375" style="6" bestFit="1" customWidth="1"/>
    <col min="82" max="83" width="6.421875" style="6" bestFit="1" customWidth="1"/>
    <col min="84" max="84" width="5.7109375" style="6" bestFit="1" customWidth="1"/>
    <col min="85" max="85" width="6.421875" style="6" bestFit="1" customWidth="1"/>
    <col min="86" max="86" width="5.7109375" style="6" bestFit="1" customWidth="1"/>
    <col min="87" max="87" width="6.421875" style="6" customWidth="1"/>
    <col min="88" max="88" width="6.421875" style="6" bestFit="1" customWidth="1"/>
    <col min="89" max="91" width="5.7109375" style="6" bestFit="1" customWidth="1"/>
    <col min="92" max="92" width="7.421875" style="6" customWidth="1"/>
    <col min="93" max="97" width="5.7109375" style="6" bestFit="1" customWidth="1"/>
    <col min="98" max="98" width="6.421875" style="6" bestFit="1" customWidth="1"/>
    <col min="99" max="101" width="5.7109375" style="6" bestFit="1" customWidth="1"/>
    <col min="102" max="102" width="8.00390625" style="6" customWidth="1"/>
    <col min="103" max="103" width="5.421875" style="6" bestFit="1" customWidth="1"/>
    <col min="104" max="104" width="6.421875" style="6" bestFit="1" customWidth="1"/>
    <col min="105" max="105" width="5.7109375" style="6" bestFit="1" customWidth="1"/>
    <col min="106" max="108" width="6.421875" style="6" bestFit="1" customWidth="1"/>
    <col min="109" max="112" width="5.7109375" style="6" bestFit="1" customWidth="1"/>
    <col min="113" max="113" width="5.8515625" style="6" bestFit="1" customWidth="1"/>
    <col min="114" max="118" width="5.7109375" style="6" bestFit="1" customWidth="1"/>
    <col min="119" max="120" width="6.421875" style="6" bestFit="1" customWidth="1"/>
    <col min="121" max="121" width="5.7109375" style="6" bestFit="1" customWidth="1"/>
    <col min="122" max="123" width="6.421875" style="6" bestFit="1" customWidth="1"/>
    <col min="124" max="124" width="5.7109375" style="6" bestFit="1" customWidth="1"/>
    <col min="125" max="125" width="6.421875" style="6" bestFit="1" customWidth="1"/>
    <col min="126" max="131" width="5.7109375" style="6" bestFit="1" customWidth="1"/>
    <col min="132" max="132" width="6.421875" style="6" bestFit="1" customWidth="1"/>
    <col min="133" max="133" width="5.7109375" style="6" bestFit="1" customWidth="1"/>
    <col min="134" max="134" width="5.8515625" style="6" bestFit="1" customWidth="1"/>
    <col min="135" max="135" width="6.421875" style="6" bestFit="1" customWidth="1"/>
    <col min="136" max="136" width="6.00390625" style="6" bestFit="1" customWidth="1"/>
    <col min="137" max="138" width="5.7109375" style="6" bestFit="1" customWidth="1"/>
    <col min="139" max="139" width="6.421875" style="6" bestFit="1" customWidth="1"/>
    <col min="140" max="140" width="5.7109375" style="6" bestFit="1" customWidth="1"/>
    <col min="141" max="141" width="6.421875" style="6" bestFit="1" customWidth="1"/>
    <col min="142" max="144" width="5.7109375" style="6" bestFit="1" customWidth="1"/>
    <col min="145" max="145" width="5.140625" style="6" bestFit="1" customWidth="1"/>
    <col min="146" max="146" width="6.00390625" style="6" bestFit="1" customWidth="1"/>
    <col min="147" max="147" width="6.140625" style="6" bestFit="1" customWidth="1"/>
    <col min="148" max="158" width="6.00390625" style="6" bestFit="1" customWidth="1"/>
    <col min="159" max="187" width="6.00390625" style="6" customWidth="1"/>
    <col min="188" max="16384" width="20.8515625" style="6" customWidth="1"/>
  </cols>
  <sheetData>
    <row r="1" spans="2:187" ht="47.25" customHeight="1">
      <c r="B1" s="3" t="s">
        <v>424</v>
      </c>
      <c r="C1" s="4" t="s">
        <v>139</v>
      </c>
      <c r="D1" s="2" t="s">
        <v>140</v>
      </c>
      <c r="E1" s="2" t="s">
        <v>5</v>
      </c>
      <c r="F1" s="5" t="s">
        <v>177</v>
      </c>
      <c r="G1" s="1" t="s">
        <v>459</v>
      </c>
      <c r="H1" s="2" t="s">
        <v>6</v>
      </c>
      <c r="I1" s="1" t="s">
        <v>137</v>
      </c>
      <c r="J1" s="1" t="s">
        <v>8</v>
      </c>
      <c r="K1" s="2" t="s">
        <v>9</v>
      </c>
      <c r="L1" s="27" t="s">
        <v>173</v>
      </c>
      <c r="M1" s="27">
        <v>38572</v>
      </c>
      <c r="N1" s="27">
        <v>38576</v>
      </c>
      <c r="O1" s="27">
        <v>38590</v>
      </c>
      <c r="P1" s="27">
        <v>38597</v>
      </c>
      <c r="Q1" s="27">
        <v>38604</v>
      </c>
      <c r="R1" s="27">
        <v>38611</v>
      </c>
      <c r="S1" s="27">
        <v>38618</v>
      </c>
      <c r="T1" s="27">
        <v>38625</v>
      </c>
      <c r="U1" s="27">
        <v>38632</v>
      </c>
      <c r="V1" s="27">
        <v>38639</v>
      </c>
      <c r="W1" s="27">
        <v>38646</v>
      </c>
      <c r="X1" s="27">
        <v>38653</v>
      </c>
      <c r="Y1" s="27">
        <v>38660</v>
      </c>
      <c r="Z1" s="27">
        <v>38667</v>
      </c>
      <c r="AA1" s="27">
        <v>38674</v>
      </c>
      <c r="AB1" s="27">
        <v>38681</v>
      </c>
      <c r="AC1" s="27">
        <v>38688</v>
      </c>
      <c r="AD1" s="27">
        <v>38695</v>
      </c>
      <c r="AE1" s="27">
        <v>38702</v>
      </c>
      <c r="AF1" s="27">
        <v>38709</v>
      </c>
      <c r="AG1" s="27">
        <v>38716</v>
      </c>
      <c r="AH1" s="27">
        <v>38723</v>
      </c>
      <c r="AI1" s="27">
        <v>38730</v>
      </c>
      <c r="AJ1" s="27">
        <v>38737</v>
      </c>
      <c r="AK1" s="27">
        <v>38744</v>
      </c>
      <c r="AL1" s="27">
        <v>38751</v>
      </c>
      <c r="AM1" s="27">
        <v>38758</v>
      </c>
      <c r="AN1" s="27">
        <v>38765</v>
      </c>
      <c r="AO1" s="27">
        <v>38772</v>
      </c>
      <c r="AP1" s="27">
        <v>38779</v>
      </c>
      <c r="AQ1" s="27">
        <v>38786</v>
      </c>
      <c r="AR1" s="27">
        <v>38793</v>
      </c>
      <c r="AS1" s="27">
        <v>38800</v>
      </c>
      <c r="AT1" s="27">
        <v>38807</v>
      </c>
      <c r="AU1" s="27">
        <v>38814</v>
      </c>
      <c r="AV1" s="27">
        <v>38820</v>
      </c>
      <c r="AW1" s="27">
        <v>38828</v>
      </c>
      <c r="AX1" s="27">
        <v>38835</v>
      </c>
      <c r="AY1" s="27">
        <v>38842</v>
      </c>
      <c r="AZ1" s="27">
        <v>38849</v>
      </c>
      <c r="BA1" s="27">
        <v>38856</v>
      </c>
      <c r="BB1" s="27">
        <v>38863</v>
      </c>
      <c r="BC1" s="27">
        <v>38870</v>
      </c>
      <c r="BD1" s="27">
        <v>38877</v>
      </c>
      <c r="BE1" s="27">
        <v>38884</v>
      </c>
      <c r="BF1" s="27">
        <v>38891</v>
      </c>
      <c r="BG1" s="27">
        <v>38905</v>
      </c>
      <c r="BH1" s="27">
        <v>38933</v>
      </c>
      <c r="BI1" s="27">
        <v>38940</v>
      </c>
      <c r="BJ1" s="27">
        <v>38954</v>
      </c>
      <c r="BK1" s="27">
        <v>38961</v>
      </c>
      <c r="BL1" s="27">
        <v>38968</v>
      </c>
      <c r="BM1" s="27">
        <v>38982</v>
      </c>
      <c r="BN1" s="27">
        <v>38989</v>
      </c>
      <c r="BO1" s="27">
        <v>38996</v>
      </c>
      <c r="BP1" s="27">
        <v>39003</v>
      </c>
      <c r="BQ1" s="27">
        <v>39010</v>
      </c>
      <c r="BR1" s="27">
        <v>39017</v>
      </c>
      <c r="BS1" s="27">
        <v>39025</v>
      </c>
      <c r="BT1" s="27">
        <v>39032</v>
      </c>
      <c r="BU1" s="27">
        <v>39038</v>
      </c>
      <c r="BV1" s="27">
        <v>39045</v>
      </c>
      <c r="BW1" s="27">
        <v>39052</v>
      </c>
      <c r="BX1" s="27">
        <v>39059</v>
      </c>
      <c r="BY1" s="27">
        <v>39066</v>
      </c>
      <c r="BZ1" s="27">
        <v>39073</v>
      </c>
      <c r="CA1" s="27">
        <v>39080</v>
      </c>
      <c r="CB1" s="27">
        <v>39087</v>
      </c>
      <c r="CC1" s="27">
        <v>39094</v>
      </c>
      <c r="CD1" s="27">
        <v>39101</v>
      </c>
      <c r="CE1" s="27">
        <v>39108</v>
      </c>
      <c r="CF1" s="27">
        <v>39115</v>
      </c>
      <c r="CG1" s="27">
        <v>39122</v>
      </c>
      <c r="CH1" s="27">
        <v>39129</v>
      </c>
      <c r="CI1" s="27">
        <v>39136</v>
      </c>
      <c r="CJ1" s="27">
        <v>39143</v>
      </c>
      <c r="CK1" s="27">
        <v>39150</v>
      </c>
      <c r="CL1" s="27">
        <v>39157</v>
      </c>
      <c r="CM1" s="27">
        <v>39164</v>
      </c>
      <c r="CN1" s="27">
        <v>39171</v>
      </c>
      <c r="CO1" s="27">
        <v>39177</v>
      </c>
      <c r="CP1" s="27">
        <v>39185</v>
      </c>
      <c r="CQ1" s="27">
        <v>39192</v>
      </c>
      <c r="CR1" s="27">
        <v>39199</v>
      </c>
      <c r="CS1" s="27">
        <v>39206</v>
      </c>
      <c r="CT1" s="27">
        <v>39213</v>
      </c>
      <c r="CU1" s="27">
        <v>39220</v>
      </c>
      <c r="CV1" s="27">
        <v>39227</v>
      </c>
      <c r="CW1" s="27">
        <v>39234</v>
      </c>
      <c r="CX1" s="27">
        <v>39241</v>
      </c>
      <c r="CY1" s="27">
        <v>39248</v>
      </c>
      <c r="CZ1" s="27">
        <v>39255</v>
      </c>
      <c r="DA1" s="27">
        <v>39262</v>
      </c>
      <c r="DB1" s="27">
        <v>39269</v>
      </c>
      <c r="DC1" s="27">
        <v>39276</v>
      </c>
      <c r="DD1" s="27">
        <v>39290</v>
      </c>
      <c r="DE1" s="27">
        <v>39297</v>
      </c>
      <c r="DF1" s="27">
        <v>39304</v>
      </c>
      <c r="DG1" s="27">
        <v>39311</v>
      </c>
      <c r="DH1" s="27">
        <v>39325</v>
      </c>
      <c r="DI1" s="27">
        <v>39332</v>
      </c>
      <c r="DJ1" s="27">
        <v>39339</v>
      </c>
      <c r="DK1" s="27">
        <v>39346</v>
      </c>
      <c r="DL1" s="27">
        <v>39353</v>
      </c>
      <c r="DM1" s="27">
        <v>39360</v>
      </c>
      <c r="DN1" s="27">
        <v>39367</v>
      </c>
      <c r="DO1" s="27">
        <v>39374</v>
      </c>
      <c r="DP1" s="27">
        <v>39381</v>
      </c>
      <c r="DQ1" s="27">
        <v>39388</v>
      </c>
      <c r="DR1" s="27">
        <v>39395</v>
      </c>
      <c r="DS1" s="27">
        <v>39402</v>
      </c>
      <c r="DT1" s="27">
        <v>39409</v>
      </c>
      <c r="DU1" s="27">
        <v>39416</v>
      </c>
      <c r="DV1" s="27">
        <v>39430</v>
      </c>
      <c r="DW1" s="27">
        <v>39437</v>
      </c>
      <c r="DX1" s="27">
        <v>39444</v>
      </c>
      <c r="DY1" s="27">
        <v>39451</v>
      </c>
      <c r="DZ1" s="27">
        <v>39458</v>
      </c>
      <c r="EA1" s="27">
        <v>39465</v>
      </c>
      <c r="EB1" s="27">
        <v>39472</v>
      </c>
      <c r="EC1" s="27">
        <v>39479</v>
      </c>
      <c r="ED1" s="27">
        <v>39486</v>
      </c>
      <c r="EE1" s="27">
        <v>39493</v>
      </c>
      <c r="EF1" s="27">
        <v>39500</v>
      </c>
      <c r="EG1" s="27">
        <v>39507</v>
      </c>
      <c r="EH1" s="27">
        <v>39514</v>
      </c>
      <c r="EI1" s="27">
        <v>39521</v>
      </c>
      <c r="EJ1" s="27">
        <v>39535</v>
      </c>
      <c r="EK1" s="27">
        <v>39542</v>
      </c>
      <c r="EL1" s="27">
        <v>39549</v>
      </c>
      <c r="EM1" s="27">
        <v>39556</v>
      </c>
      <c r="EN1" s="27">
        <v>39563</v>
      </c>
      <c r="EO1" s="27">
        <v>39577</v>
      </c>
      <c r="EP1" s="27">
        <v>39591</v>
      </c>
      <c r="EQ1" s="27">
        <v>39598</v>
      </c>
      <c r="ER1" s="27">
        <v>39605</v>
      </c>
      <c r="ES1" s="27">
        <v>39612</v>
      </c>
      <c r="ET1" s="27">
        <v>39619</v>
      </c>
      <c r="EU1" s="27">
        <v>39626</v>
      </c>
      <c r="EV1" s="27">
        <v>39633</v>
      </c>
      <c r="EW1" s="27">
        <v>39640</v>
      </c>
      <c r="EX1" s="27">
        <v>39661</v>
      </c>
      <c r="EY1" s="27">
        <v>39696</v>
      </c>
      <c r="EZ1" s="27">
        <v>39703</v>
      </c>
      <c r="FA1" s="27">
        <v>39710</v>
      </c>
      <c r="FB1" s="27">
        <v>39724</v>
      </c>
      <c r="FC1" s="27">
        <v>39738</v>
      </c>
      <c r="FD1" s="27">
        <v>39780</v>
      </c>
      <c r="FE1" s="27">
        <v>39786</v>
      </c>
      <c r="FF1" s="27">
        <v>39794</v>
      </c>
      <c r="FG1" s="27">
        <v>39801</v>
      </c>
      <c r="FH1" s="27">
        <v>39822</v>
      </c>
      <c r="FI1" s="27">
        <v>39829</v>
      </c>
      <c r="FJ1" s="27">
        <v>39836</v>
      </c>
      <c r="FK1" s="27">
        <v>39843</v>
      </c>
      <c r="FL1" s="27">
        <v>39850</v>
      </c>
      <c r="FM1" s="27">
        <v>39857</v>
      </c>
      <c r="FN1" s="27">
        <v>39864</v>
      </c>
      <c r="FO1" s="27">
        <v>39871</v>
      </c>
      <c r="FP1" s="27">
        <v>39878</v>
      </c>
      <c r="FQ1" s="27">
        <v>39885</v>
      </c>
      <c r="FR1" s="27">
        <v>39892</v>
      </c>
      <c r="FS1" s="27">
        <v>39899</v>
      </c>
      <c r="FT1" s="27">
        <v>39906</v>
      </c>
      <c r="FU1" s="27">
        <v>39913</v>
      </c>
      <c r="FV1" s="27">
        <v>39920</v>
      </c>
      <c r="FW1" s="27">
        <v>39927</v>
      </c>
      <c r="FX1" s="27">
        <v>39941</v>
      </c>
      <c r="FY1" s="27">
        <v>39948</v>
      </c>
      <c r="FZ1" s="27">
        <v>39955</v>
      </c>
      <c r="GA1" s="27">
        <v>39962</v>
      </c>
      <c r="GB1" s="27">
        <v>39977</v>
      </c>
      <c r="GC1" s="27">
        <v>39983</v>
      </c>
      <c r="GD1" s="27">
        <v>39990</v>
      </c>
      <c r="GE1" s="27">
        <v>39997</v>
      </c>
    </row>
    <row r="2" spans="2:187" ht="9.75">
      <c r="B2" s="29" t="s">
        <v>245</v>
      </c>
      <c r="C2" s="4"/>
      <c r="D2" s="2"/>
      <c r="E2" s="2"/>
      <c r="F2" s="5"/>
      <c r="G2" s="1"/>
      <c r="H2" s="2"/>
      <c r="I2" s="1"/>
      <c r="J2" s="1"/>
      <c r="K2" s="2"/>
      <c r="L2" s="34">
        <f>(GE2-GD2)/GD2</f>
        <v>-0.055555555555555414</v>
      </c>
      <c r="M2" s="31"/>
      <c r="N2" s="31"/>
      <c r="O2" s="31"/>
      <c r="P2" s="31"/>
      <c r="Q2" s="30">
        <v>0.0229</v>
      </c>
      <c r="R2" s="35">
        <v>0.0241</v>
      </c>
      <c r="S2" s="34">
        <v>0.024</v>
      </c>
      <c r="T2" s="34">
        <v>0.0253</v>
      </c>
      <c r="U2" s="34">
        <v>0.0259</v>
      </c>
      <c r="V2" s="34">
        <v>0.0264</v>
      </c>
      <c r="W2" s="34">
        <v>0.0267</v>
      </c>
      <c r="X2" s="34">
        <v>0.028</v>
      </c>
      <c r="Y2" s="34">
        <v>0.0288</v>
      </c>
      <c r="Z2" s="34">
        <v>0.0293</v>
      </c>
      <c r="AA2" s="34">
        <v>0.03</v>
      </c>
      <c r="AB2" s="34">
        <v>0.0289</v>
      </c>
      <c r="AC2" s="34">
        <v>0.0288</v>
      </c>
      <c r="AD2" s="34">
        <v>0.0292</v>
      </c>
      <c r="AE2" s="34">
        <v>0.03</v>
      </c>
      <c r="AF2" s="34">
        <v>0.0306</v>
      </c>
      <c r="AG2" s="34">
        <v>0.0305</v>
      </c>
      <c r="AH2" s="34">
        <v>0.0294</v>
      </c>
      <c r="AI2" s="34">
        <v>0.0301</v>
      </c>
      <c r="AJ2" s="34">
        <v>0.0307</v>
      </c>
      <c r="AK2" s="34">
        <v>0.0312</v>
      </c>
      <c r="AL2" s="34">
        <v>0.0317</v>
      </c>
      <c r="AM2" s="34">
        <v>0.0311</v>
      </c>
      <c r="AN2" s="34">
        <v>0.0314</v>
      </c>
      <c r="AO2" s="34">
        <v>0.032</v>
      </c>
      <c r="AP2" s="34">
        <v>0.0332</v>
      </c>
      <c r="AQ2" s="34">
        <v>0.0337</v>
      </c>
      <c r="AR2" s="35">
        <v>0.0342</v>
      </c>
      <c r="AS2" s="34">
        <v>0.0338</v>
      </c>
      <c r="AT2" s="34">
        <v>0.0352</v>
      </c>
      <c r="AU2" s="34">
        <v>0.0348</v>
      </c>
      <c r="AV2" s="34">
        <v>0.0354</v>
      </c>
      <c r="AW2" s="34">
        <v>0.0353</v>
      </c>
      <c r="AX2" s="34">
        <v>0.0361</v>
      </c>
      <c r="AY2" s="34">
        <v>0.0362</v>
      </c>
      <c r="AZ2" s="34">
        <v>0.0366</v>
      </c>
      <c r="BA2" s="34">
        <v>0.0356</v>
      </c>
      <c r="BB2" s="26">
        <v>0.0352</v>
      </c>
      <c r="BC2" s="34">
        <v>0.0359</v>
      </c>
      <c r="BD2" s="34">
        <v>0.0357</v>
      </c>
      <c r="BE2" s="34">
        <v>0.0361</v>
      </c>
      <c r="BF2" s="34">
        <v>0.0373</v>
      </c>
      <c r="BG2" s="34">
        <v>0.0383</v>
      </c>
      <c r="BH2" s="34">
        <v>0.0378</v>
      </c>
      <c r="BI2" s="34">
        <v>0.0383</v>
      </c>
      <c r="BJ2" s="34">
        <v>0.0373</v>
      </c>
      <c r="BK2" s="34">
        <v>0.0374</v>
      </c>
      <c r="BL2" s="34">
        <v>0.0384</v>
      </c>
      <c r="BM2" s="34">
        <v>0.0377</v>
      </c>
      <c r="BN2" s="34">
        <v>0.0381</v>
      </c>
      <c r="BO2" s="34">
        <v>0.0383</v>
      </c>
      <c r="BP2" s="34">
        <v>0.039</v>
      </c>
      <c r="BQ2" s="34">
        <v>0.0392</v>
      </c>
      <c r="BR2" s="34">
        <v>0.0395</v>
      </c>
      <c r="BS2" s="34">
        <v>0.0394</v>
      </c>
      <c r="BT2" s="34">
        <v>0.0391</v>
      </c>
      <c r="BU2" s="34">
        <v>0.0393</v>
      </c>
      <c r="BV2" s="34">
        <v>0.039</v>
      </c>
      <c r="BW2" s="34">
        <v>0.0384</v>
      </c>
      <c r="BX2" s="34">
        <v>0.0394</v>
      </c>
      <c r="BY2" s="34">
        <v>0.0403</v>
      </c>
      <c r="BZ2" s="34">
        <v>0.0409</v>
      </c>
      <c r="CA2" s="34">
        <v>0.0413</v>
      </c>
      <c r="CB2" s="34">
        <v>0.0415</v>
      </c>
      <c r="CC2" s="34">
        <v>0.0418</v>
      </c>
      <c r="CD2" s="34">
        <v>0.042</v>
      </c>
      <c r="CE2" s="34">
        <v>0.0422</v>
      </c>
      <c r="CF2" s="34">
        <v>0.042</v>
      </c>
      <c r="CG2" s="34">
        <v>0.0421</v>
      </c>
      <c r="CH2" s="34">
        <v>0.042</v>
      </c>
      <c r="CI2" s="34">
        <v>0.0421</v>
      </c>
      <c r="CJ2" s="34">
        <v>0.0407</v>
      </c>
      <c r="CK2" s="34">
        <v>0.0411</v>
      </c>
      <c r="CL2" s="34">
        <v>0.0415</v>
      </c>
      <c r="CM2" s="34">
        <v>0.042</v>
      </c>
      <c r="CN2" s="34">
        <v>0.0425</v>
      </c>
      <c r="CO2" s="34">
        <v>0.0428</v>
      </c>
      <c r="CP2" s="34">
        <v>0.0438</v>
      </c>
      <c r="CQ2" s="34">
        <v>0.0436</v>
      </c>
      <c r="CR2" s="34">
        <v>0.044</v>
      </c>
      <c r="CS2" s="34">
        <v>0.044</v>
      </c>
      <c r="CT2" s="34">
        <v>0.0441</v>
      </c>
      <c r="CU2" s="34">
        <v>0.04511</v>
      </c>
      <c r="CV2" s="34">
        <v>0.0459</v>
      </c>
      <c r="CW2" s="34">
        <v>0.0468</v>
      </c>
      <c r="CX2" s="34">
        <v>0.047</v>
      </c>
      <c r="CY2" s="34">
        <v>0.0475</v>
      </c>
      <c r="CZ2" s="34">
        <v>0.0472</v>
      </c>
      <c r="DA2" s="34">
        <v>0.0472</v>
      </c>
      <c r="DB2" s="34">
        <v>0.0481</v>
      </c>
      <c r="DC2" s="34">
        <v>0.048</v>
      </c>
      <c r="DD2" s="34">
        <v>0.0462</v>
      </c>
      <c r="DE2" s="34">
        <v>0.0463</v>
      </c>
      <c r="DF2" s="34">
        <v>0.0459</v>
      </c>
      <c r="DG2" s="34">
        <v>0.0462</v>
      </c>
      <c r="DH2" s="34">
        <v>0.0456</v>
      </c>
      <c r="DI2" s="34">
        <v>0.0442</v>
      </c>
      <c r="DJ2" s="34">
        <v>0.0446</v>
      </c>
      <c r="DK2" s="34">
        <v>0.0454</v>
      </c>
      <c r="DL2" s="34">
        <v>0.0455</v>
      </c>
      <c r="DM2" s="34">
        <v>0.0453</v>
      </c>
      <c r="DN2" s="34">
        <v>0.0463</v>
      </c>
      <c r="DO2" s="34">
        <v>0.045</v>
      </c>
      <c r="DP2" s="34">
        <v>0.0442</v>
      </c>
      <c r="DQ2" s="34">
        <v>0.045</v>
      </c>
      <c r="DR2" s="34">
        <v>0.0437</v>
      </c>
      <c r="DS2" s="34">
        <v>0.044</v>
      </c>
      <c r="DT2" s="34">
        <v>0.0435</v>
      </c>
      <c r="DU2" s="34">
        <v>0.0444</v>
      </c>
      <c r="DV2" s="34">
        <v>0.0463</v>
      </c>
      <c r="DW2" s="34">
        <v>0.0461</v>
      </c>
      <c r="DX2" s="34">
        <v>0.0457</v>
      </c>
      <c r="DY2" s="34">
        <v>0.0438</v>
      </c>
      <c r="DZ2" s="34">
        <v>0.043</v>
      </c>
      <c r="EA2" s="34">
        <v>0.04</v>
      </c>
      <c r="EB2" s="34">
        <v>0.0404</v>
      </c>
      <c r="EC2" s="34">
        <v>0.0396</v>
      </c>
      <c r="ED2" s="34">
        <v>0.0375</v>
      </c>
      <c r="EE2" s="34">
        <v>0.0382</v>
      </c>
      <c r="EF2" s="34">
        <v>0.0398</v>
      </c>
      <c r="EG2" s="34">
        <v>0.0383</v>
      </c>
      <c r="EH2" s="34">
        <v>0.0394</v>
      </c>
      <c r="EI2" s="34">
        <v>0.0405</v>
      </c>
      <c r="EJ2" s="34">
        <v>0.0425</v>
      </c>
      <c r="EK2" s="34">
        <v>0.0429</v>
      </c>
      <c r="EL2" s="34">
        <v>0.0424</v>
      </c>
      <c r="EM2" s="34">
        <v>0.0454</v>
      </c>
      <c r="EN2" s="34">
        <v>0.0464</v>
      </c>
      <c r="EO2" s="34">
        <v>0.0445</v>
      </c>
      <c r="EP2" s="34">
        <v>0.0483</v>
      </c>
      <c r="EQ2" s="34">
        <v>0.0498</v>
      </c>
      <c r="ER2" s="34">
        <v>0.0538</v>
      </c>
      <c r="ES2" s="34">
        <v>0.0544</v>
      </c>
      <c r="ET2" s="34">
        <v>0.0539</v>
      </c>
      <c r="EU2" s="34">
        <v>0.0523</v>
      </c>
      <c r="EV2" s="34">
        <v>0.0523</v>
      </c>
      <c r="EW2" s="34">
        <v>0.0516</v>
      </c>
      <c r="EX2" s="34">
        <v>0.0499</v>
      </c>
      <c r="EY2" s="34">
        <v>0.0475</v>
      </c>
      <c r="EZ2" s="34">
        <v>0.0478</v>
      </c>
      <c r="FA2" s="34">
        <v>0.0494</v>
      </c>
      <c r="FB2" s="34">
        <v>0.0441</v>
      </c>
      <c r="FC2" s="34">
        <v>0.0409</v>
      </c>
      <c r="FD2" s="34">
        <v>0.0316</v>
      </c>
      <c r="FE2" s="34">
        <v>0.0303</v>
      </c>
      <c r="FF2" s="34">
        <v>0.0309</v>
      </c>
      <c r="FG2" s="34">
        <v>0.0286</v>
      </c>
      <c r="FH2" s="34">
        <v>0.0243</v>
      </c>
      <c r="FI2" s="34">
        <v>0.0238</v>
      </c>
      <c r="FJ2" s="34">
        <v>0.0219</v>
      </c>
      <c r="FK2" s="34">
        <v>0.0224</v>
      </c>
      <c r="FL2" s="34">
        <v>0.0217</v>
      </c>
      <c r="FM2" s="34">
        <v>0.0212</v>
      </c>
      <c r="FN2" s="34">
        <v>0.0209</v>
      </c>
      <c r="FO2" s="34">
        <v>0.0206</v>
      </c>
      <c r="FP2" s="34">
        <v>0.0195</v>
      </c>
      <c r="FQ2" s="34">
        <v>0.0201</v>
      </c>
      <c r="FR2" s="34">
        <v>0.019</v>
      </c>
      <c r="FS2" s="34">
        <v>0.019</v>
      </c>
      <c r="FT2" s="34">
        <v>0.0198</v>
      </c>
      <c r="FU2" s="34">
        <v>0.0196</v>
      </c>
      <c r="FV2" s="34">
        <v>0.0196</v>
      </c>
      <c r="FW2" s="34">
        <v>0.0194</v>
      </c>
      <c r="FX2" s="34">
        <v>0.0178</v>
      </c>
      <c r="FY2" s="34">
        <v>0.0167</v>
      </c>
      <c r="FZ2" s="34">
        <v>0.0166</v>
      </c>
      <c r="GA2" s="34">
        <v>0.0175</v>
      </c>
      <c r="GB2" s="34">
        <v>0.0204</v>
      </c>
      <c r="GC2" s="34">
        <v>0.0193</v>
      </c>
      <c r="GD2" s="34">
        <v>0.018</v>
      </c>
      <c r="GE2" s="34">
        <v>0.017</v>
      </c>
    </row>
    <row r="3" spans="2:187" ht="9.75">
      <c r="B3" s="29" t="s">
        <v>246</v>
      </c>
      <c r="C3" s="4"/>
      <c r="D3" s="2"/>
      <c r="E3" s="2"/>
      <c r="F3" s="5"/>
      <c r="G3" s="1"/>
      <c r="H3" s="2"/>
      <c r="I3" s="1"/>
      <c r="J3" s="1"/>
      <c r="K3" s="2"/>
      <c r="L3" s="34">
        <f>(GE3-GD3)/GD3</f>
        <v>-0.019021739130434763</v>
      </c>
      <c r="M3" s="31"/>
      <c r="N3" s="31"/>
      <c r="O3" s="31"/>
      <c r="P3" s="31"/>
      <c r="Q3" s="30">
        <v>0.0316</v>
      </c>
      <c r="R3" s="35">
        <v>0.0325</v>
      </c>
      <c r="S3" s="34">
        <v>0.0318</v>
      </c>
      <c r="T3" s="34">
        <v>0.0326</v>
      </c>
      <c r="U3" s="34">
        <v>0.0329</v>
      </c>
      <c r="V3" s="34">
        <v>0.0341</v>
      </c>
      <c r="W3" s="34">
        <v>0.0341</v>
      </c>
      <c r="X3" s="34">
        <v>0.0353</v>
      </c>
      <c r="Y3" s="34">
        <v>0.0362</v>
      </c>
      <c r="Z3" s="34">
        <v>0.0364</v>
      </c>
      <c r="AA3" s="34">
        <v>0.0366</v>
      </c>
      <c r="AB3" s="34">
        <v>0.0352</v>
      </c>
      <c r="AC3" s="34">
        <v>0.0352</v>
      </c>
      <c r="AD3" s="34">
        <v>0.035</v>
      </c>
      <c r="AE3" s="34">
        <v>0.0348</v>
      </c>
      <c r="AF3" s="34">
        <v>0.035</v>
      </c>
      <c r="AG3" s="34">
        <v>0.0346</v>
      </c>
      <c r="AH3" s="34">
        <v>0.0342</v>
      </c>
      <c r="AI3" s="34">
        <v>0.0341</v>
      </c>
      <c r="AJ3" s="34">
        <v>0.0353</v>
      </c>
      <c r="AK3" s="34">
        <v>0.0366</v>
      </c>
      <c r="AL3" s="34">
        <v>0.0369</v>
      </c>
      <c r="AM3" s="34">
        <v>0.0366</v>
      </c>
      <c r="AN3" s="34">
        <v>0.0369</v>
      </c>
      <c r="AO3" s="34">
        <v>0.0367</v>
      </c>
      <c r="AP3" s="34">
        <v>0.0378</v>
      </c>
      <c r="AQ3" s="34">
        <v>0.0388</v>
      </c>
      <c r="AR3" s="35">
        <v>0.0388</v>
      </c>
      <c r="AS3" s="34">
        <v>0.0383</v>
      </c>
      <c r="AT3" s="34">
        <v>0.0398</v>
      </c>
      <c r="AU3" s="34">
        <v>0.0413</v>
      </c>
      <c r="AV3" s="34">
        <v>0.0419</v>
      </c>
      <c r="AW3" s="34">
        <v>0.0418</v>
      </c>
      <c r="AX3" s="34">
        <v>0.0418</v>
      </c>
      <c r="AY3" s="34">
        <v>0.0421</v>
      </c>
      <c r="AZ3" s="34">
        <v>0.043</v>
      </c>
      <c r="BA3" s="34">
        <v>0.0419</v>
      </c>
      <c r="BB3" s="26">
        <v>0.0409</v>
      </c>
      <c r="BC3" s="34">
        <v>0.0414</v>
      </c>
      <c r="BD3" s="34">
        <v>0.0416</v>
      </c>
      <c r="BE3" s="34">
        <v>0.0417</v>
      </c>
      <c r="BF3" s="34">
        <v>0.0429</v>
      </c>
      <c r="BG3" s="34">
        <v>0.043</v>
      </c>
      <c r="BH3" s="34">
        <v>0.0416</v>
      </c>
      <c r="BI3" s="34">
        <v>0.0422</v>
      </c>
      <c r="BJ3" s="34">
        <v>0.0403</v>
      </c>
      <c r="BK3" s="34">
        <v>0.04</v>
      </c>
      <c r="BL3" s="34">
        <v>0.0403</v>
      </c>
      <c r="BM3" s="34">
        <v>0.0394</v>
      </c>
      <c r="BN3" s="34">
        <v>0.0397</v>
      </c>
      <c r="BO3" s="34">
        <v>0.0401</v>
      </c>
      <c r="BP3" s="34">
        <v>0.0408</v>
      </c>
      <c r="BQ3" s="34">
        <v>0.0409</v>
      </c>
      <c r="BR3" s="34">
        <v>0.0405</v>
      </c>
      <c r="BS3" s="34">
        <v>0.0401</v>
      </c>
      <c r="BT3" s="34">
        <v>0.0395</v>
      </c>
      <c r="BU3" s="34">
        <v>0.0395</v>
      </c>
      <c r="BV3" s="34">
        <v>0.0393</v>
      </c>
      <c r="BW3" s="34">
        <v>0.039</v>
      </c>
      <c r="BX3" s="34">
        <v>0.0399</v>
      </c>
      <c r="BY3" s="34">
        <v>0.0405</v>
      </c>
      <c r="BZ3" s="34">
        <v>0.0415</v>
      </c>
      <c r="CA3" s="34">
        <v>0.0419</v>
      </c>
      <c r="CB3" s="34">
        <v>0.0423</v>
      </c>
      <c r="CC3" s="34">
        <v>0.043</v>
      </c>
      <c r="CD3" s="34">
        <v>0.0428</v>
      </c>
      <c r="CE3" s="34">
        <v>0.0433</v>
      </c>
      <c r="CF3" s="34">
        <v>0.0434</v>
      </c>
      <c r="CG3" s="34">
        <v>0.0432</v>
      </c>
      <c r="CH3" s="34">
        <v>0.0429</v>
      </c>
      <c r="CI3" s="34">
        <v>0.0428</v>
      </c>
      <c r="CJ3" s="34">
        <v>0.0418</v>
      </c>
      <c r="CK3" s="34">
        <v>0.0418</v>
      </c>
      <c r="CL3" s="34">
        <v>0.0418</v>
      </c>
      <c r="CM3" s="34">
        <v>0.0428</v>
      </c>
      <c r="CN3" s="34">
        <v>0.0431</v>
      </c>
      <c r="CO3" s="34">
        <v>0.0437</v>
      </c>
      <c r="CP3" s="34">
        <v>0.0451</v>
      </c>
      <c r="CQ3" s="34">
        <v>0.0447</v>
      </c>
      <c r="CR3" s="34">
        <v>0.0449</v>
      </c>
      <c r="CS3" s="34">
        <v>0.0446</v>
      </c>
      <c r="CT3" s="34">
        <v>0.0449</v>
      </c>
      <c r="CU3" s="34">
        <v>0.04573</v>
      </c>
      <c r="CV3" s="34">
        <v>0.0466</v>
      </c>
      <c r="CW3" s="34">
        <v>0.0474</v>
      </c>
      <c r="CX3" s="34">
        <v>0.0485</v>
      </c>
      <c r="CY3" s="34">
        <v>0.0495</v>
      </c>
      <c r="CZ3" s="34">
        <v>0.0494</v>
      </c>
      <c r="DA3" s="34">
        <v>0.0487</v>
      </c>
      <c r="DB3" s="34">
        <v>0.05</v>
      </c>
      <c r="DC3" s="34">
        <v>0.0494</v>
      </c>
      <c r="DD3" s="34">
        <v>0.0474</v>
      </c>
      <c r="DE3" s="34">
        <v>0.0472</v>
      </c>
      <c r="DF3" s="34">
        <v>0.0474</v>
      </c>
      <c r="DG3" s="34">
        <v>0.0477</v>
      </c>
      <c r="DH3" s="34">
        <v>0.0464</v>
      </c>
      <c r="DI3" s="34">
        <v>0.0455</v>
      </c>
      <c r="DJ3" s="34">
        <v>0.0458</v>
      </c>
      <c r="DK3" s="34">
        <v>0.0473</v>
      </c>
      <c r="DL3" s="34">
        <v>0.047</v>
      </c>
      <c r="DM3" s="34">
        <v>0.047</v>
      </c>
      <c r="DN3" s="34">
        <v>0.0476</v>
      </c>
      <c r="DO3" s="34">
        <v>0.0461</v>
      </c>
      <c r="DP3" s="34">
        <v>0.0455</v>
      </c>
      <c r="DQ3" s="34">
        <v>0.0458</v>
      </c>
      <c r="DR3" s="34">
        <v>0.0451</v>
      </c>
      <c r="DS3" s="34">
        <v>0.0456</v>
      </c>
      <c r="DT3" s="34">
        <v>0.0453</v>
      </c>
      <c r="DU3" s="34">
        <v>0.0462</v>
      </c>
      <c r="DV3" s="34">
        <v>0.047</v>
      </c>
      <c r="DW3" s="34">
        <v>0.0474</v>
      </c>
      <c r="DX3" s="34">
        <v>0.0473</v>
      </c>
      <c r="DY3" s="34">
        <v>0.0453</v>
      </c>
      <c r="DZ3" s="34">
        <v>0.0452</v>
      </c>
      <c r="EA3" s="34">
        <v>0.0438</v>
      </c>
      <c r="EB3" s="34">
        <v>0.0442</v>
      </c>
      <c r="EC3" s="34">
        <v>0.0437</v>
      </c>
      <c r="ED3" s="34">
        <v>0.0431</v>
      </c>
      <c r="EE3" s="34">
        <v>0.044</v>
      </c>
      <c r="EF3" s="34">
        <v>0.0443</v>
      </c>
      <c r="EG3" s="34">
        <v>0.0434</v>
      </c>
      <c r="EH3" s="34">
        <v>0.0437</v>
      </c>
      <c r="EI3" s="34">
        <v>0.0435</v>
      </c>
      <c r="EJ3" s="34">
        <v>0.0444</v>
      </c>
      <c r="EK3" s="34">
        <v>0.0442</v>
      </c>
      <c r="EL3" s="34">
        <v>0.0441</v>
      </c>
      <c r="EM3" s="34">
        <v>0.046</v>
      </c>
      <c r="EN3" s="34">
        <v>0.0467</v>
      </c>
      <c r="EO3" s="34">
        <v>0.045</v>
      </c>
      <c r="EP3" s="34">
        <v>0.0471</v>
      </c>
      <c r="EQ3" s="34">
        <v>0.0481</v>
      </c>
      <c r="ER3" s="34">
        <v>0.0483</v>
      </c>
      <c r="ES3" s="34">
        <v>0.0506</v>
      </c>
      <c r="ET3" s="34">
        <v>0.0504</v>
      </c>
      <c r="EU3" s="34">
        <v>0.0499</v>
      </c>
      <c r="EV3" s="34">
        <v>0.0501</v>
      </c>
      <c r="EW3" s="34">
        <v>0.0493</v>
      </c>
      <c r="EX3" s="34">
        <v>0.0487</v>
      </c>
      <c r="EY3" s="34">
        <v>0.0459</v>
      </c>
      <c r="EZ3" s="34">
        <v>0.047</v>
      </c>
      <c r="FA3" s="34">
        <v>0.0481</v>
      </c>
      <c r="FB3" s="34">
        <v>0.0449</v>
      </c>
      <c r="FC3" s="34">
        <v>0.0459</v>
      </c>
      <c r="FD3" s="34">
        <v>0.0396</v>
      </c>
      <c r="FE3" s="34">
        <v>0.0357</v>
      </c>
      <c r="FF3" s="34">
        <v>0.0395</v>
      </c>
      <c r="FG3" s="34">
        <v>0.0377</v>
      </c>
      <c r="FH3" s="34">
        <v>0.0368</v>
      </c>
      <c r="FI3" s="34">
        <v>0.0357</v>
      </c>
      <c r="FJ3" s="34">
        <v>0.0365</v>
      </c>
      <c r="FK3" s="34">
        <v>0.0371</v>
      </c>
      <c r="FL3" s="34">
        <v>0.0378</v>
      </c>
      <c r="FM3" s="34">
        <v>0.0354</v>
      </c>
      <c r="FN3" s="34">
        <v>0.0347</v>
      </c>
      <c r="FO3" s="34">
        <v>0.0342</v>
      </c>
      <c r="FP3" s="34">
        <v>0.0338</v>
      </c>
      <c r="FQ3" s="34">
        <v>0.0349</v>
      </c>
      <c r="FR3" s="34">
        <v>0.0343</v>
      </c>
      <c r="FS3" s="34">
        <v>0.0346</v>
      </c>
      <c r="FT3" s="34">
        <v>0.0355</v>
      </c>
      <c r="FU3" s="34">
        <v>0.0362</v>
      </c>
      <c r="FV3" s="34">
        <v>0.0356</v>
      </c>
      <c r="FW3" s="34">
        <v>0.0349</v>
      </c>
      <c r="FX3" s="34">
        <v>0.0366</v>
      </c>
      <c r="FY3" s="34">
        <v>0.0353</v>
      </c>
      <c r="FZ3" s="34">
        <v>0.0354</v>
      </c>
      <c r="GA3" s="34">
        <v>0.0374</v>
      </c>
      <c r="GB3" s="34">
        <v>0.0381</v>
      </c>
      <c r="GC3" s="34">
        <v>0.0378</v>
      </c>
      <c r="GD3" s="34">
        <v>0.0368</v>
      </c>
      <c r="GE3" s="34">
        <v>0.0361</v>
      </c>
    </row>
    <row r="4" spans="2:187" ht="9.75">
      <c r="B4" s="29" t="s">
        <v>247</v>
      </c>
      <c r="C4" s="4"/>
      <c r="D4" s="2"/>
      <c r="E4" s="2"/>
      <c r="F4" s="5"/>
      <c r="G4" s="1"/>
      <c r="H4" s="2"/>
      <c r="I4" s="1"/>
      <c r="J4" s="1"/>
      <c r="K4" s="2"/>
      <c r="L4" s="34">
        <f aca="true" t="shared" si="0" ref="L4:L47">(GE4-GD4)/GD4</f>
        <v>0.01595744680851054</v>
      </c>
      <c r="M4" s="31">
        <f aca="true" t="shared" si="1" ref="M4:AR4">M3-M2</f>
        <v>0</v>
      </c>
      <c r="N4" s="31">
        <f t="shared" si="1"/>
        <v>0</v>
      </c>
      <c r="O4" s="31">
        <f t="shared" si="1"/>
        <v>0</v>
      </c>
      <c r="P4" s="31">
        <f t="shared" si="1"/>
        <v>0</v>
      </c>
      <c r="Q4" s="30">
        <f t="shared" si="1"/>
        <v>0.008700000000000003</v>
      </c>
      <c r="R4" s="35">
        <f t="shared" si="1"/>
        <v>0.008400000000000001</v>
      </c>
      <c r="S4" s="34">
        <f t="shared" si="1"/>
        <v>0.007800000000000001</v>
      </c>
      <c r="T4" s="34">
        <f t="shared" si="1"/>
        <v>0.0072999999999999975</v>
      </c>
      <c r="U4" s="34">
        <f t="shared" si="1"/>
        <v>0.006999999999999999</v>
      </c>
      <c r="V4" s="34">
        <f t="shared" si="1"/>
        <v>0.0076999999999999985</v>
      </c>
      <c r="W4" s="34">
        <f t="shared" si="1"/>
        <v>0.007399999999999997</v>
      </c>
      <c r="X4" s="34">
        <f t="shared" si="1"/>
        <v>0.0072999999999999975</v>
      </c>
      <c r="Y4" s="34">
        <f t="shared" si="1"/>
        <v>0.007400000000000004</v>
      </c>
      <c r="Z4" s="34">
        <f t="shared" si="1"/>
        <v>0.007100000000000002</v>
      </c>
      <c r="AA4" s="34">
        <f t="shared" si="1"/>
        <v>0.006600000000000002</v>
      </c>
      <c r="AB4" s="34">
        <f t="shared" si="1"/>
        <v>0.0063000000000000035</v>
      </c>
      <c r="AC4" s="34">
        <f t="shared" si="1"/>
        <v>0.006400000000000003</v>
      </c>
      <c r="AD4" s="34">
        <f t="shared" si="1"/>
        <v>0.005800000000000003</v>
      </c>
      <c r="AE4" s="34">
        <f t="shared" si="1"/>
        <v>0.004799999999999999</v>
      </c>
      <c r="AF4" s="34">
        <f t="shared" si="1"/>
        <v>0.004400000000000005</v>
      </c>
      <c r="AG4" s="34">
        <f t="shared" si="1"/>
        <v>0.0040999999999999995</v>
      </c>
      <c r="AH4" s="34">
        <f t="shared" si="1"/>
        <v>0.004800000000000002</v>
      </c>
      <c r="AI4" s="34">
        <f t="shared" si="1"/>
        <v>0.004</v>
      </c>
      <c r="AJ4" s="34">
        <f t="shared" si="1"/>
        <v>0.0045999999999999965</v>
      </c>
      <c r="AK4" s="34">
        <f t="shared" si="1"/>
        <v>0.005400000000000002</v>
      </c>
      <c r="AL4" s="34">
        <f t="shared" si="1"/>
        <v>0.005200000000000003</v>
      </c>
      <c r="AM4" s="34">
        <f t="shared" si="1"/>
        <v>0.005500000000000001</v>
      </c>
      <c r="AN4" s="34">
        <f t="shared" si="1"/>
        <v>0.005500000000000005</v>
      </c>
      <c r="AO4" s="34">
        <f t="shared" si="1"/>
        <v>0.004700000000000003</v>
      </c>
      <c r="AP4" s="34">
        <f t="shared" si="1"/>
        <v>0.0046</v>
      </c>
      <c r="AQ4" s="34">
        <f t="shared" si="1"/>
        <v>0.0051</v>
      </c>
      <c r="AR4" s="34">
        <f t="shared" si="1"/>
        <v>0.0046</v>
      </c>
      <c r="AS4" s="34">
        <f aca="true" t="shared" si="2" ref="AS4:BW4">AS3-AS2</f>
        <v>0.004500000000000004</v>
      </c>
      <c r="AT4" s="34">
        <f t="shared" si="2"/>
        <v>0.0046</v>
      </c>
      <c r="AU4" s="34">
        <f t="shared" si="2"/>
        <v>0.006500000000000006</v>
      </c>
      <c r="AV4" s="34">
        <f t="shared" si="2"/>
        <v>0.006499999999999999</v>
      </c>
      <c r="AW4" s="34">
        <f t="shared" si="2"/>
        <v>0.006499999999999999</v>
      </c>
      <c r="AX4" s="34">
        <f t="shared" si="2"/>
        <v>0.005699999999999997</v>
      </c>
      <c r="AY4" s="34">
        <f t="shared" si="2"/>
        <v>0.0058999999999999955</v>
      </c>
      <c r="AZ4" s="34">
        <f t="shared" si="2"/>
        <v>0.006399999999999996</v>
      </c>
      <c r="BA4" s="34">
        <f t="shared" si="2"/>
        <v>0.0063</v>
      </c>
      <c r="BB4" s="26">
        <f t="shared" si="2"/>
        <v>0.005699999999999997</v>
      </c>
      <c r="BC4" s="34">
        <f t="shared" si="2"/>
        <v>0.005499999999999998</v>
      </c>
      <c r="BD4" s="34">
        <f t="shared" si="2"/>
        <v>0.0058999999999999955</v>
      </c>
      <c r="BE4" s="34">
        <f t="shared" si="2"/>
        <v>0.005600000000000001</v>
      </c>
      <c r="BF4" s="34">
        <f t="shared" si="2"/>
        <v>0.005600000000000001</v>
      </c>
      <c r="BG4" s="34">
        <f t="shared" si="2"/>
        <v>0.004699999999999996</v>
      </c>
      <c r="BH4" s="34">
        <f t="shared" si="2"/>
        <v>0.003799999999999998</v>
      </c>
      <c r="BI4" s="34">
        <f t="shared" si="2"/>
        <v>0.0039000000000000007</v>
      </c>
      <c r="BJ4" s="34">
        <f t="shared" si="2"/>
        <v>0.0030000000000000027</v>
      </c>
      <c r="BK4" s="34">
        <f t="shared" si="2"/>
        <v>0.002599999999999998</v>
      </c>
      <c r="BL4" s="34">
        <f t="shared" si="2"/>
        <v>0.0019000000000000059</v>
      </c>
      <c r="BM4" s="34">
        <f t="shared" si="2"/>
        <v>0.0017000000000000001</v>
      </c>
      <c r="BN4" s="34">
        <f t="shared" si="2"/>
        <v>0.0015999999999999973</v>
      </c>
      <c r="BO4" s="34">
        <f t="shared" si="2"/>
        <v>0.001799999999999996</v>
      </c>
      <c r="BP4" s="34">
        <f t="shared" si="2"/>
        <v>0.001800000000000003</v>
      </c>
      <c r="BQ4" s="34">
        <f t="shared" si="2"/>
        <v>0.0017000000000000001</v>
      </c>
      <c r="BR4" s="34">
        <f t="shared" si="2"/>
        <v>0.0010000000000000009</v>
      </c>
      <c r="BS4" s="34">
        <f t="shared" si="2"/>
        <v>0.0006999999999999992</v>
      </c>
      <c r="BT4" s="34">
        <f t="shared" si="2"/>
        <v>0.0003999999999999976</v>
      </c>
      <c r="BU4" s="34">
        <f t="shared" si="2"/>
        <v>0.0001999999999999988</v>
      </c>
      <c r="BV4" s="34">
        <f t="shared" si="2"/>
        <v>0.00030000000000000165</v>
      </c>
      <c r="BW4" s="34">
        <f t="shared" si="2"/>
        <v>0.0006000000000000033</v>
      </c>
      <c r="BX4" s="34">
        <f aca="true" t="shared" si="3" ref="BX4:CC4">BX3-BX2</f>
        <v>0.0005000000000000004</v>
      </c>
      <c r="BY4" s="34">
        <f t="shared" si="3"/>
        <v>0.0001999999999999988</v>
      </c>
      <c r="BZ4" s="34">
        <f t="shared" si="3"/>
        <v>0.0006000000000000033</v>
      </c>
      <c r="CA4" s="34">
        <f t="shared" si="3"/>
        <v>0.0005999999999999964</v>
      </c>
      <c r="CB4" s="34">
        <f t="shared" si="3"/>
        <v>0.0007999999999999952</v>
      </c>
      <c r="CC4" s="34">
        <f t="shared" si="3"/>
        <v>0.0011999999999999997</v>
      </c>
      <c r="CD4" s="34">
        <f aca="true" t="shared" si="4" ref="CD4:CI4">CD3-CD2</f>
        <v>0.0007999999999999952</v>
      </c>
      <c r="CE4" s="34">
        <f t="shared" si="4"/>
        <v>0.0010999999999999968</v>
      </c>
      <c r="CF4" s="34">
        <f t="shared" si="4"/>
        <v>0.0013999999999999985</v>
      </c>
      <c r="CG4" s="34">
        <f t="shared" si="4"/>
        <v>0.0011000000000000038</v>
      </c>
      <c r="CH4" s="34">
        <f t="shared" si="4"/>
        <v>0.000899999999999998</v>
      </c>
      <c r="CI4" s="34">
        <f t="shared" si="4"/>
        <v>0.0006999999999999992</v>
      </c>
      <c r="CJ4" s="34">
        <f aca="true" t="shared" si="5" ref="CJ4:CO4">CJ3-CJ2</f>
        <v>0.0010999999999999968</v>
      </c>
      <c r="CK4" s="34">
        <f t="shared" si="5"/>
        <v>0.0006999999999999992</v>
      </c>
      <c r="CL4" s="34">
        <f t="shared" si="5"/>
        <v>0.0002999999999999947</v>
      </c>
      <c r="CM4" s="34">
        <f t="shared" si="5"/>
        <v>0.0007999999999999952</v>
      </c>
      <c r="CN4" s="34">
        <f t="shared" si="5"/>
        <v>0.0005999999999999964</v>
      </c>
      <c r="CO4" s="34">
        <f t="shared" si="5"/>
        <v>0.000900000000000005</v>
      </c>
      <c r="CP4" s="34">
        <f aca="true" t="shared" si="6" ref="CP4:CU4">CP3-CP2</f>
        <v>0.0013000000000000025</v>
      </c>
      <c r="CQ4" s="34">
        <f t="shared" si="6"/>
        <v>0.0010999999999999968</v>
      </c>
      <c r="CR4" s="34">
        <f t="shared" si="6"/>
        <v>0.000900000000000005</v>
      </c>
      <c r="CS4" s="34">
        <f t="shared" si="6"/>
        <v>0.0006000000000000033</v>
      </c>
      <c r="CT4" s="34">
        <f t="shared" si="6"/>
        <v>0.0008000000000000021</v>
      </c>
      <c r="CU4" s="34">
        <f t="shared" si="6"/>
        <v>0.0006200000000000025</v>
      </c>
      <c r="CV4" s="34">
        <f aca="true" t="shared" si="7" ref="CV4:DB4">CV3-CV2</f>
        <v>0.0006999999999999992</v>
      </c>
      <c r="CW4" s="34">
        <f t="shared" si="7"/>
        <v>0.0005999999999999964</v>
      </c>
      <c r="CX4" s="34">
        <f t="shared" si="7"/>
        <v>0.0015000000000000013</v>
      </c>
      <c r="CY4" s="34">
        <f t="shared" si="7"/>
        <v>0.0020000000000000018</v>
      </c>
      <c r="CZ4" s="34">
        <f t="shared" si="7"/>
        <v>0.0022000000000000006</v>
      </c>
      <c r="DA4" s="34">
        <f t="shared" si="7"/>
        <v>0.0015000000000000013</v>
      </c>
      <c r="DB4" s="34">
        <f t="shared" si="7"/>
        <v>0.0019000000000000059</v>
      </c>
      <c r="DC4" s="34">
        <f aca="true" t="shared" si="8" ref="DC4:DN4">DC3-DC2</f>
        <v>0.0013999999999999985</v>
      </c>
      <c r="DD4" s="34">
        <f t="shared" si="8"/>
        <v>0.0011999999999999997</v>
      </c>
      <c r="DE4" s="34">
        <f t="shared" si="8"/>
        <v>0.000899999999999998</v>
      </c>
      <c r="DF4" s="34">
        <f t="shared" si="8"/>
        <v>0.0014999999999999944</v>
      </c>
      <c r="DG4" s="34">
        <f t="shared" si="8"/>
        <v>0.0015000000000000013</v>
      </c>
      <c r="DH4" s="34">
        <f t="shared" si="8"/>
        <v>0.0007999999999999952</v>
      </c>
      <c r="DI4" s="34">
        <f t="shared" si="8"/>
        <v>0.0012999999999999956</v>
      </c>
      <c r="DJ4" s="34">
        <f t="shared" si="8"/>
        <v>0.0011999999999999997</v>
      </c>
      <c r="DK4" s="34">
        <f t="shared" si="8"/>
        <v>0.001899999999999999</v>
      </c>
      <c r="DL4" s="34">
        <f t="shared" si="8"/>
        <v>0.0015000000000000013</v>
      </c>
      <c r="DM4" s="34">
        <f t="shared" si="8"/>
        <v>0.0017000000000000001</v>
      </c>
      <c r="DN4" s="34">
        <f t="shared" si="8"/>
        <v>0.0013000000000000025</v>
      </c>
      <c r="DO4" s="34">
        <f aca="true" t="shared" si="9" ref="DO4:DT4">DO3-DO2</f>
        <v>0.0011000000000000038</v>
      </c>
      <c r="DP4" s="34">
        <f t="shared" si="9"/>
        <v>0.0012999999999999956</v>
      </c>
      <c r="DQ4" s="34">
        <f t="shared" si="9"/>
        <v>0.0008000000000000021</v>
      </c>
      <c r="DR4" s="34">
        <f t="shared" si="9"/>
        <v>0.0013999999999999985</v>
      </c>
      <c r="DS4" s="34">
        <f t="shared" si="9"/>
        <v>0.0016000000000000042</v>
      </c>
      <c r="DT4" s="34">
        <f t="shared" si="9"/>
        <v>0.001800000000000003</v>
      </c>
      <c r="DU4" s="34">
        <f aca="true" t="shared" si="10" ref="DU4:EX4">DU3-DU2</f>
        <v>0.001799999999999996</v>
      </c>
      <c r="DV4" s="34">
        <f t="shared" si="10"/>
        <v>0.0006999999999999992</v>
      </c>
      <c r="DW4" s="34">
        <f t="shared" si="10"/>
        <v>0.0012999999999999956</v>
      </c>
      <c r="DX4" s="34">
        <f t="shared" si="10"/>
        <v>0.0016000000000000042</v>
      </c>
      <c r="DY4" s="34">
        <f t="shared" si="10"/>
        <v>0.0015000000000000013</v>
      </c>
      <c r="DZ4" s="34">
        <f t="shared" si="10"/>
        <v>0.0022000000000000006</v>
      </c>
      <c r="EA4" s="34">
        <f t="shared" si="10"/>
        <v>0.003799999999999998</v>
      </c>
      <c r="EB4" s="34">
        <f t="shared" si="10"/>
        <v>0.0038000000000000048</v>
      </c>
      <c r="EC4" s="34">
        <f t="shared" si="10"/>
        <v>0.0040999999999999995</v>
      </c>
      <c r="ED4" s="34">
        <f t="shared" si="10"/>
        <v>0.005600000000000001</v>
      </c>
      <c r="EE4" s="34">
        <f t="shared" si="10"/>
        <v>0.0058</v>
      </c>
      <c r="EF4" s="34">
        <f t="shared" si="10"/>
        <v>0.004499999999999997</v>
      </c>
      <c r="EG4" s="34">
        <f t="shared" si="10"/>
        <v>0.0051</v>
      </c>
      <c r="EH4" s="34">
        <f t="shared" si="10"/>
        <v>0.004300000000000005</v>
      </c>
      <c r="EI4" s="34">
        <f t="shared" si="10"/>
        <v>0.0029999999999999957</v>
      </c>
      <c r="EJ4" s="34">
        <f t="shared" si="10"/>
        <v>0.001899999999999999</v>
      </c>
      <c r="EK4" s="34">
        <f t="shared" si="10"/>
        <v>0.0013000000000000025</v>
      </c>
      <c r="EL4" s="34">
        <f t="shared" si="10"/>
        <v>0.0017000000000000001</v>
      </c>
      <c r="EM4" s="34">
        <f t="shared" si="10"/>
        <v>0.0005999999999999964</v>
      </c>
      <c r="EN4" s="34">
        <f t="shared" si="10"/>
        <v>0.00030000000000000165</v>
      </c>
      <c r="EO4" s="34">
        <f t="shared" si="10"/>
        <v>0.0005000000000000004</v>
      </c>
      <c r="EP4" s="34">
        <f t="shared" si="10"/>
        <v>-0.0011999999999999997</v>
      </c>
      <c r="EQ4" s="34">
        <f t="shared" si="10"/>
        <v>-0.0017000000000000001</v>
      </c>
      <c r="ER4" s="34">
        <f t="shared" si="10"/>
        <v>-0.005499999999999998</v>
      </c>
      <c r="ES4" s="34">
        <f t="shared" si="10"/>
        <v>-0.003799999999999998</v>
      </c>
      <c r="ET4" s="34">
        <f t="shared" si="10"/>
        <v>-0.003500000000000003</v>
      </c>
      <c r="EU4" s="34">
        <f t="shared" si="10"/>
        <v>-0.0023999999999999994</v>
      </c>
      <c r="EV4" s="34">
        <f t="shared" si="10"/>
        <v>-0.0022000000000000006</v>
      </c>
      <c r="EW4" s="34">
        <f t="shared" si="10"/>
        <v>-0.0023000000000000034</v>
      </c>
      <c r="EX4" s="34">
        <f t="shared" si="10"/>
        <v>-0.0011999999999999997</v>
      </c>
      <c r="EY4" s="34">
        <f aca="true" t="shared" si="11" ref="EY4:GE4">EY3-EY2</f>
        <v>-0.0015999999999999973</v>
      </c>
      <c r="EZ4" s="34">
        <f t="shared" si="11"/>
        <v>-0.0008000000000000021</v>
      </c>
      <c r="FA4" s="34">
        <f t="shared" si="11"/>
        <v>-0.0013000000000000025</v>
      </c>
      <c r="FB4" s="34">
        <f t="shared" si="11"/>
        <v>0.0008000000000000021</v>
      </c>
      <c r="FC4" s="34">
        <f t="shared" si="11"/>
        <v>0.0050000000000000044</v>
      </c>
      <c r="FD4" s="34">
        <f t="shared" si="11"/>
        <v>0.008</v>
      </c>
      <c r="FE4" s="34">
        <f t="shared" si="11"/>
        <v>0.005400000000000002</v>
      </c>
      <c r="FF4" s="34">
        <f t="shared" si="11"/>
        <v>0.0086</v>
      </c>
      <c r="FG4" s="34">
        <f t="shared" si="11"/>
        <v>0.009099999999999997</v>
      </c>
      <c r="FH4" s="34">
        <f t="shared" si="11"/>
        <v>0.0125</v>
      </c>
      <c r="FI4" s="34">
        <f t="shared" si="11"/>
        <v>0.0119</v>
      </c>
      <c r="FJ4" s="34">
        <f t="shared" si="11"/>
        <v>0.014599999999999998</v>
      </c>
      <c r="FK4" s="34">
        <f t="shared" si="11"/>
        <v>0.014700000000000001</v>
      </c>
      <c r="FL4" s="34">
        <f t="shared" si="11"/>
        <v>0.0161</v>
      </c>
      <c r="FM4" s="34">
        <f t="shared" si="11"/>
        <v>0.0142</v>
      </c>
      <c r="FN4" s="34">
        <f t="shared" si="11"/>
        <v>0.013800000000000003</v>
      </c>
      <c r="FO4" s="34">
        <f t="shared" si="11"/>
        <v>0.013600000000000001</v>
      </c>
      <c r="FP4" s="34">
        <f t="shared" si="11"/>
        <v>0.014299999999999997</v>
      </c>
      <c r="FQ4" s="34">
        <f t="shared" si="11"/>
        <v>0.0148</v>
      </c>
      <c r="FR4" s="34">
        <f t="shared" si="11"/>
        <v>0.015299999999999998</v>
      </c>
      <c r="FS4" s="34">
        <f t="shared" si="11"/>
        <v>0.0156</v>
      </c>
      <c r="FT4" s="34">
        <f t="shared" si="11"/>
        <v>0.015699999999999995</v>
      </c>
      <c r="FU4" s="34">
        <f t="shared" si="11"/>
        <v>0.016600000000000004</v>
      </c>
      <c r="FV4" s="34">
        <f t="shared" si="11"/>
        <v>0.016</v>
      </c>
      <c r="FW4" s="34">
        <f t="shared" si="11"/>
        <v>0.0155</v>
      </c>
      <c r="FX4" s="34">
        <f t="shared" si="11"/>
        <v>0.0188</v>
      </c>
      <c r="FY4" s="34">
        <f t="shared" si="11"/>
        <v>0.0186</v>
      </c>
      <c r="FZ4" s="34">
        <f t="shared" si="11"/>
        <v>0.0188</v>
      </c>
      <c r="GA4" s="34">
        <f t="shared" si="11"/>
        <v>0.0199</v>
      </c>
      <c r="GB4" s="34">
        <f t="shared" si="11"/>
        <v>0.0177</v>
      </c>
      <c r="GC4" s="34">
        <f t="shared" si="11"/>
        <v>0.0185</v>
      </c>
      <c r="GD4" s="34">
        <f t="shared" si="11"/>
        <v>0.0188</v>
      </c>
      <c r="GE4" s="34">
        <f t="shared" si="11"/>
        <v>0.0191</v>
      </c>
    </row>
    <row r="5" spans="1:187" s="16" customFormat="1" ht="9.75">
      <c r="A5" s="10">
        <v>1</v>
      </c>
      <c r="B5" s="11" t="s">
        <v>357</v>
      </c>
      <c r="C5" s="12" t="s">
        <v>463</v>
      </c>
      <c r="D5" s="13">
        <v>36259</v>
      </c>
      <c r="E5" s="13">
        <v>39912</v>
      </c>
      <c r="F5" s="19">
        <v>5</v>
      </c>
      <c r="G5" s="22">
        <v>0.04</v>
      </c>
      <c r="H5" s="19" t="s">
        <v>358</v>
      </c>
      <c r="I5" s="22">
        <v>0.04</v>
      </c>
      <c r="J5" s="22" t="s">
        <v>502</v>
      </c>
      <c r="K5" s="12" t="s">
        <v>502</v>
      </c>
      <c r="L5" s="34" t="e">
        <f t="shared" si="0"/>
        <v>#DIV/0!</v>
      </c>
      <c r="M5" s="15">
        <v>104.58</v>
      </c>
      <c r="N5" s="12">
        <v>103.81</v>
      </c>
      <c r="O5" s="12">
        <v>103.8</v>
      </c>
      <c r="P5" s="12">
        <v>103.35</v>
      </c>
      <c r="Q5" s="28">
        <v>103.79</v>
      </c>
      <c r="R5" s="28">
        <v>103.12</v>
      </c>
      <c r="S5" s="28">
        <v>103.11</v>
      </c>
      <c r="T5" s="28">
        <v>103.42</v>
      </c>
      <c r="U5" s="28">
        <v>103.49</v>
      </c>
      <c r="V5" s="28">
        <v>103</v>
      </c>
      <c r="W5" s="28">
        <v>102.69</v>
      </c>
      <c r="X5" s="28">
        <v>103.4</v>
      </c>
      <c r="Y5" s="28">
        <v>102.45</v>
      </c>
      <c r="Z5" s="28">
        <v>101.77</v>
      </c>
      <c r="AA5" s="28">
        <v>102.05</v>
      </c>
      <c r="AB5" s="28">
        <v>102.1</v>
      </c>
      <c r="AC5" s="28">
        <v>102.16</v>
      </c>
      <c r="AD5" s="28">
        <v>102.5</v>
      </c>
      <c r="AE5" s="28">
        <v>102.9</v>
      </c>
      <c r="AF5" s="28">
        <v>103.31</v>
      </c>
      <c r="AG5" s="28">
        <v>102.12</v>
      </c>
      <c r="AH5" s="28">
        <v>102.13</v>
      </c>
      <c r="AI5" s="28">
        <v>102.07</v>
      </c>
      <c r="AJ5" s="28">
        <v>101.88</v>
      </c>
      <c r="AK5" s="28">
        <v>102.19</v>
      </c>
      <c r="AL5" s="28">
        <v>102.1</v>
      </c>
      <c r="AM5" s="28">
        <v>102.51</v>
      </c>
      <c r="AN5" s="28">
        <v>102.16</v>
      </c>
      <c r="AO5" s="28">
        <v>102.4</v>
      </c>
      <c r="AP5" s="28">
        <v>102.3</v>
      </c>
      <c r="AQ5" s="28">
        <v>101.49</v>
      </c>
      <c r="AR5" s="28">
        <v>101.01</v>
      </c>
      <c r="AS5" s="28">
        <v>101.17</v>
      </c>
      <c r="AT5" s="28">
        <v>101.45</v>
      </c>
      <c r="AU5" s="28">
        <v>100.6</v>
      </c>
      <c r="AV5" s="28">
        <v>101.12</v>
      </c>
      <c r="AW5" s="28">
        <v>100.59</v>
      </c>
      <c r="AX5" s="28">
        <v>100.32</v>
      </c>
      <c r="AY5" s="28">
        <v>101.26</v>
      </c>
      <c r="AZ5" s="28">
        <v>101.35</v>
      </c>
      <c r="BA5" s="28">
        <v>101.01</v>
      </c>
      <c r="BB5" s="88">
        <v>101.68</v>
      </c>
      <c r="BC5" s="28">
        <v>100.97</v>
      </c>
      <c r="BD5" s="28">
        <v>101</v>
      </c>
      <c r="BE5" s="28">
        <v>99.43</v>
      </c>
      <c r="BF5" s="28">
        <v>100.4</v>
      </c>
      <c r="BG5" s="28">
        <v>101.4</v>
      </c>
      <c r="BH5" s="28">
        <v>101.35</v>
      </c>
      <c r="BI5" s="28">
        <v>101</v>
      </c>
      <c r="BJ5" s="28">
        <v>101.09</v>
      </c>
      <c r="BK5" s="28">
        <v>101</v>
      </c>
      <c r="BL5" s="63">
        <v>101.3</v>
      </c>
      <c r="BM5" s="63">
        <v>101.1</v>
      </c>
      <c r="BN5" s="28">
        <v>100.86</v>
      </c>
      <c r="BO5" s="28">
        <v>100.49</v>
      </c>
      <c r="BP5" s="28">
        <v>100.4</v>
      </c>
      <c r="BQ5" s="28">
        <v>100.26</v>
      </c>
      <c r="BR5" s="28">
        <v>100.59</v>
      </c>
      <c r="BS5" s="28">
        <v>99.98</v>
      </c>
      <c r="BT5" s="28">
        <v>100.62</v>
      </c>
      <c r="BU5" s="28">
        <v>101</v>
      </c>
      <c r="BV5" s="124">
        <v>101.35</v>
      </c>
      <c r="BW5" s="28">
        <v>100.52</v>
      </c>
      <c r="BX5" s="28">
        <v>100.96</v>
      </c>
      <c r="BY5" s="28">
        <v>100.15</v>
      </c>
      <c r="BZ5" s="28">
        <v>100.01</v>
      </c>
      <c r="CA5" s="28">
        <v>100.04</v>
      </c>
      <c r="CB5" s="28">
        <v>100.35</v>
      </c>
      <c r="CC5" s="28">
        <v>100.59</v>
      </c>
      <c r="CD5" s="28">
        <v>100.31</v>
      </c>
      <c r="CE5" s="28">
        <v>100.13</v>
      </c>
      <c r="CF5" s="28">
        <v>100.15</v>
      </c>
      <c r="CG5" s="28">
        <v>100.11</v>
      </c>
      <c r="CH5" s="28">
        <v>100.1</v>
      </c>
      <c r="CI5" s="28">
        <v>100.69</v>
      </c>
      <c r="CJ5" s="28">
        <v>100.73</v>
      </c>
      <c r="CK5" s="28">
        <v>100.6</v>
      </c>
      <c r="CL5" s="28">
        <v>99.89</v>
      </c>
      <c r="CM5" s="28">
        <v>100.6</v>
      </c>
      <c r="CN5" s="28">
        <v>99.55</v>
      </c>
      <c r="CO5" s="28">
        <v>100.45</v>
      </c>
      <c r="CP5" s="28">
        <v>99.01</v>
      </c>
      <c r="CQ5" s="28">
        <v>99.5</v>
      </c>
      <c r="CR5" s="28">
        <v>99.63</v>
      </c>
      <c r="CS5" s="28">
        <v>99.65</v>
      </c>
      <c r="CT5" s="28">
        <v>99.75</v>
      </c>
      <c r="CU5" s="28">
        <v>99.4</v>
      </c>
      <c r="CV5" s="28">
        <v>99.9</v>
      </c>
      <c r="CW5" s="28">
        <v>99.2</v>
      </c>
      <c r="CX5" s="28">
        <v>99.83</v>
      </c>
      <c r="CY5" s="28">
        <v>99.08</v>
      </c>
      <c r="CZ5" s="28">
        <v>99.69</v>
      </c>
      <c r="DA5" s="28">
        <v>98.95</v>
      </c>
      <c r="DB5" s="28">
        <v>98.9</v>
      </c>
      <c r="DC5" s="28">
        <v>99.34</v>
      </c>
      <c r="DD5" s="28">
        <v>98.44</v>
      </c>
      <c r="DE5" s="28">
        <v>99.1</v>
      </c>
      <c r="DF5" s="28">
        <v>98.6</v>
      </c>
      <c r="DG5" s="28">
        <v>98</v>
      </c>
      <c r="DH5" s="28">
        <v>98.64</v>
      </c>
      <c r="DI5" s="28">
        <v>99.24</v>
      </c>
      <c r="DJ5" s="28">
        <v>98.8</v>
      </c>
      <c r="DK5" s="28">
        <v>98.76</v>
      </c>
      <c r="DL5" s="28">
        <v>99.34</v>
      </c>
      <c r="DM5" s="28">
        <v>98.84</v>
      </c>
      <c r="DN5" s="28">
        <v>99.3</v>
      </c>
      <c r="DO5" s="28">
        <v>99.09</v>
      </c>
      <c r="DP5" s="28">
        <v>98.82</v>
      </c>
      <c r="DQ5" s="28">
        <v>99.17</v>
      </c>
      <c r="DR5" s="28">
        <v>98.62</v>
      </c>
      <c r="DS5" s="28">
        <v>99</v>
      </c>
      <c r="DT5" s="28">
        <v>99.18</v>
      </c>
      <c r="DU5" s="28">
        <v>99.09</v>
      </c>
      <c r="DV5" s="28">
        <v>98.7</v>
      </c>
      <c r="DW5" s="28">
        <v>99.3</v>
      </c>
      <c r="DX5" s="28">
        <v>99.3</v>
      </c>
      <c r="DY5" s="28">
        <v>99.23</v>
      </c>
      <c r="DZ5" s="28">
        <v>99.3</v>
      </c>
      <c r="EA5" s="28">
        <v>99.29</v>
      </c>
      <c r="EB5" s="28">
        <v>99.6</v>
      </c>
      <c r="EC5" s="28">
        <v>99.81</v>
      </c>
      <c r="ED5" s="28">
        <v>99.78</v>
      </c>
      <c r="EE5" s="28">
        <v>100.14</v>
      </c>
      <c r="EF5" s="28">
        <v>100.22</v>
      </c>
      <c r="EG5" s="28">
        <v>100.15</v>
      </c>
      <c r="EH5" s="28">
        <v>99.6</v>
      </c>
      <c r="EI5" s="28">
        <v>99.82</v>
      </c>
      <c r="EJ5" s="28">
        <v>99.33</v>
      </c>
      <c r="EK5" s="28">
        <v>99.5</v>
      </c>
      <c r="EL5" s="28">
        <v>99.91</v>
      </c>
      <c r="EM5" s="28">
        <v>100</v>
      </c>
      <c r="EN5" s="28">
        <v>99.6</v>
      </c>
      <c r="EO5" s="28">
        <v>99.6</v>
      </c>
      <c r="EP5" s="28">
        <v>98.84</v>
      </c>
      <c r="EQ5" s="28">
        <v>99.06</v>
      </c>
      <c r="ER5" s="28">
        <v>98.9</v>
      </c>
      <c r="ES5" s="28">
        <v>98.29</v>
      </c>
      <c r="ET5" s="28">
        <v>98.49</v>
      </c>
      <c r="EU5" s="28">
        <v>98.99</v>
      </c>
      <c r="EV5" s="28">
        <v>98.92</v>
      </c>
      <c r="EW5" s="28">
        <v>98.91</v>
      </c>
      <c r="EX5" s="28">
        <v>99.17</v>
      </c>
      <c r="EY5" s="28">
        <v>99.4</v>
      </c>
      <c r="EZ5" s="28">
        <v>99.1</v>
      </c>
      <c r="FA5" s="28">
        <v>98.69</v>
      </c>
      <c r="FB5" s="28">
        <v>96.11</v>
      </c>
      <c r="FC5" s="28">
        <v>98.71</v>
      </c>
      <c r="FD5" s="28">
        <v>100</v>
      </c>
      <c r="FE5" s="28">
        <v>99.74</v>
      </c>
      <c r="FF5" s="28">
        <v>99.7</v>
      </c>
      <c r="FG5" s="28">
        <v>99.8</v>
      </c>
      <c r="FH5" s="28">
        <v>100</v>
      </c>
      <c r="FI5" s="28">
        <v>100</v>
      </c>
      <c r="FJ5" s="28">
        <v>99.9</v>
      </c>
      <c r="FK5" s="28">
        <v>99.9</v>
      </c>
      <c r="FL5" s="28">
        <v>100</v>
      </c>
      <c r="FM5" s="28">
        <v>99.95</v>
      </c>
      <c r="FN5" s="28">
        <v>99.6</v>
      </c>
      <c r="FO5" s="28">
        <v>100</v>
      </c>
      <c r="FP5" s="28">
        <v>100</v>
      </c>
      <c r="FQ5" s="28">
        <v>100</v>
      </c>
      <c r="FR5" s="28">
        <v>99.87</v>
      </c>
      <c r="FS5" s="28">
        <v>99.87</v>
      </c>
      <c r="FT5" s="28">
        <v>100.05</v>
      </c>
      <c r="FU5" s="28">
        <v>100.05</v>
      </c>
      <c r="FV5" s="28">
        <v>100.05</v>
      </c>
      <c r="FW5" s="28">
        <v>100.05</v>
      </c>
      <c r="FX5" s="28"/>
      <c r="FY5" s="28"/>
      <c r="FZ5" s="28"/>
      <c r="GA5" s="28"/>
      <c r="GB5" s="28"/>
      <c r="GC5" s="28"/>
      <c r="GD5" s="28"/>
      <c r="GE5" s="28"/>
    </row>
    <row r="6" spans="1:187" s="16" customFormat="1" ht="9.75">
      <c r="A6" s="10">
        <f>A5+1</f>
        <v>2</v>
      </c>
      <c r="B6" s="11" t="s">
        <v>87</v>
      </c>
      <c r="C6" s="12" t="s">
        <v>232</v>
      </c>
      <c r="D6" s="13">
        <v>36405</v>
      </c>
      <c r="E6" s="13">
        <v>40058</v>
      </c>
      <c r="F6" s="12">
        <v>0</v>
      </c>
      <c r="G6" s="14">
        <v>0</v>
      </c>
      <c r="H6" s="12" t="s">
        <v>543</v>
      </c>
      <c r="I6" s="14">
        <v>0.0375</v>
      </c>
      <c r="J6" s="14" t="s">
        <v>502</v>
      </c>
      <c r="K6" s="12" t="s">
        <v>502</v>
      </c>
      <c r="L6" s="34" t="e">
        <f t="shared" si="0"/>
        <v>#DIV/0!</v>
      </c>
      <c r="M6" s="15"/>
      <c r="N6" s="12"/>
      <c r="O6" s="12"/>
      <c r="P6" s="12"/>
      <c r="Q6" s="26"/>
      <c r="R6" s="28"/>
      <c r="S6" s="26"/>
      <c r="T6" s="28">
        <v>103.05</v>
      </c>
      <c r="U6" s="28">
        <v>103.76</v>
      </c>
      <c r="V6" s="28">
        <v>102.77</v>
      </c>
      <c r="W6" s="28">
        <v>100.72</v>
      </c>
      <c r="X6" s="28">
        <v>103</v>
      </c>
      <c r="Y6" s="28">
        <v>101.84</v>
      </c>
      <c r="Z6" s="28">
        <v>102.3</v>
      </c>
      <c r="AA6" s="28">
        <v>103.38</v>
      </c>
      <c r="AB6" s="28">
        <v>100.24</v>
      </c>
      <c r="AC6" s="28">
        <v>101.01</v>
      </c>
      <c r="AD6" s="28">
        <v>100.76</v>
      </c>
      <c r="AE6" s="28">
        <v>102.22</v>
      </c>
      <c r="AF6" s="28">
        <v>102.09</v>
      </c>
      <c r="AG6" s="28">
        <v>102.51</v>
      </c>
      <c r="AH6" s="28">
        <v>101</v>
      </c>
      <c r="AI6" s="28">
        <v>102.83</v>
      </c>
      <c r="AJ6" s="28">
        <v>101.86</v>
      </c>
      <c r="AK6" s="28">
        <v>102.5</v>
      </c>
      <c r="AL6" s="28">
        <v>101.89</v>
      </c>
      <c r="AM6" s="28">
        <v>102.54</v>
      </c>
      <c r="AN6" s="28">
        <v>101.73</v>
      </c>
      <c r="AO6" s="28">
        <v>102.59</v>
      </c>
      <c r="AP6" s="28">
        <v>102.23</v>
      </c>
      <c r="AQ6" s="28">
        <v>102.76</v>
      </c>
      <c r="AR6" s="28">
        <v>101.73</v>
      </c>
      <c r="AS6" s="28">
        <v>101.74</v>
      </c>
      <c r="AT6" s="28">
        <v>101.38</v>
      </c>
      <c r="AU6" s="28">
        <v>101.39</v>
      </c>
      <c r="AV6" s="28">
        <v>101.37</v>
      </c>
      <c r="AW6" s="28">
        <v>100.16</v>
      </c>
      <c r="AX6" s="28">
        <v>100.44</v>
      </c>
      <c r="AY6" s="28">
        <v>100.42</v>
      </c>
      <c r="AZ6" s="28">
        <v>101.4</v>
      </c>
      <c r="BA6" s="28">
        <v>100.69</v>
      </c>
      <c r="BB6" s="88">
        <v>100.85</v>
      </c>
      <c r="BC6" s="28">
        <v>100.51</v>
      </c>
      <c r="BD6" s="28">
        <v>100.75</v>
      </c>
      <c r="BE6" s="28">
        <v>100.74</v>
      </c>
      <c r="BF6" s="28">
        <v>100.6</v>
      </c>
      <c r="BG6" s="28">
        <v>100.62</v>
      </c>
      <c r="BH6" s="28">
        <v>100.53</v>
      </c>
      <c r="BI6" s="28">
        <v>101.65</v>
      </c>
      <c r="BJ6" s="28">
        <v>100.91</v>
      </c>
      <c r="BK6" s="28">
        <v>101.94</v>
      </c>
      <c r="BL6" s="63">
        <v>101.45</v>
      </c>
      <c r="BM6" s="63">
        <v>101.4</v>
      </c>
      <c r="BN6" s="28">
        <v>101.48</v>
      </c>
      <c r="BO6" s="28">
        <v>100.86</v>
      </c>
      <c r="BP6" s="28">
        <v>101.12</v>
      </c>
      <c r="BQ6" s="28">
        <v>101</v>
      </c>
      <c r="BR6" s="28">
        <v>100.49</v>
      </c>
      <c r="BS6" s="28">
        <v>100.65</v>
      </c>
      <c r="BT6" s="28">
        <v>100.55</v>
      </c>
      <c r="BU6" s="28">
        <v>99.56</v>
      </c>
      <c r="BV6" s="124">
        <v>99.68</v>
      </c>
      <c r="BW6" s="28">
        <v>99.77</v>
      </c>
      <c r="BX6" s="28">
        <v>99.9</v>
      </c>
      <c r="BY6" s="28">
        <v>100.29</v>
      </c>
      <c r="BZ6" s="28">
        <v>99.75</v>
      </c>
      <c r="CA6" s="28">
        <v>100.62</v>
      </c>
      <c r="CB6" s="28">
        <v>100.39</v>
      </c>
      <c r="CC6" s="28">
        <v>99.9</v>
      </c>
      <c r="CD6" s="28">
        <v>99.75</v>
      </c>
      <c r="CE6" s="28">
        <v>100.13</v>
      </c>
      <c r="CF6" s="28">
        <v>99.46</v>
      </c>
      <c r="CG6" s="28">
        <v>99.6</v>
      </c>
      <c r="CH6" s="28">
        <v>100</v>
      </c>
      <c r="CI6" s="28">
        <v>99.67</v>
      </c>
      <c r="CJ6" s="28">
        <v>99.44</v>
      </c>
      <c r="CK6" s="28">
        <v>99.86</v>
      </c>
      <c r="CL6" s="28">
        <v>99.11</v>
      </c>
      <c r="CM6" s="28">
        <v>99.27</v>
      </c>
      <c r="CN6" s="28">
        <v>99.12</v>
      </c>
      <c r="CO6" s="28">
        <v>99.18</v>
      </c>
      <c r="CP6" s="28">
        <v>99.26</v>
      </c>
      <c r="CQ6" s="28">
        <v>98.3</v>
      </c>
      <c r="CR6" s="28">
        <v>98.2</v>
      </c>
      <c r="CS6" s="28">
        <v>98.53</v>
      </c>
      <c r="CT6" s="28">
        <v>98.42</v>
      </c>
      <c r="CU6" s="28">
        <v>98.95</v>
      </c>
      <c r="CV6" s="28">
        <v>98.55</v>
      </c>
      <c r="CW6" s="28">
        <v>100.49</v>
      </c>
      <c r="CX6" s="28">
        <v>98.72</v>
      </c>
      <c r="CY6" s="28">
        <v>98.5</v>
      </c>
      <c r="CZ6" s="28">
        <v>99.45</v>
      </c>
      <c r="DA6" s="28">
        <v>98.22</v>
      </c>
      <c r="DB6" s="28">
        <v>98.14</v>
      </c>
      <c r="DC6" s="28">
        <v>98.78</v>
      </c>
      <c r="DD6" s="28">
        <v>98.29</v>
      </c>
      <c r="DE6" s="28">
        <v>98.27</v>
      </c>
      <c r="DF6" s="28">
        <v>98.65</v>
      </c>
      <c r="DG6" s="28">
        <v>98.27</v>
      </c>
      <c r="DH6" s="28">
        <v>99.31</v>
      </c>
      <c r="DI6" s="28">
        <v>98.65</v>
      </c>
      <c r="DJ6" s="28">
        <v>99.2</v>
      </c>
      <c r="DK6" s="28">
        <v>98.2</v>
      </c>
      <c r="DL6" s="28">
        <v>97.86</v>
      </c>
      <c r="DM6" s="28">
        <v>98.89</v>
      </c>
      <c r="DN6" s="28">
        <v>98.54</v>
      </c>
      <c r="DO6" s="28">
        <v>98.89</v>
      </c>
      <c r="DP6" s="28">
        <v>98.37</v>
      </c>
      <c r="DQ6" s="28">
        <v>98.51</v>
      </c>
      <c r="DR6" s="28">
        <v>98.85</v>
      </c>
      <c r="DS6" s="28">
        <v>98.25</v>
      </c>
      <c r="DT6" s="28">
        <v>98.44</v>
      </c>
      <c r="DU6" s="28">
        <v>98.86</v>
      </c>
      <c r="DV6" s="28">
        <v>98.56</v>
      </c>
      <c r="DW6" s="28">
        <v>98.56</v>
      </c>
      <c r="DX6" s="28">
        <v>98.78</v>
      </c>
      <c r="DY6" s="28">
        <v>98.35</v>
      </c>
      <c r="DZ6" s="28">
        <v>98.71</v>
      </c>
      <c r="EA6" s="28">
        <v>98.78</v>
      </c>
      <c r="EB6" s="28">
        <v>99.25</v>
      </c>
      <c r="EC6" s="28">
        <v>99.51</v>
      </c>
      <c r="ED6" s="28">
        <v>99.26</v>
      </c>
      <c r="EE6" s="28">
        <v>99.6</v>
      </c>
      <c r="EF6" s="28">
        <v>99.5</v>
      </c>
      <c r="EG6" s="28">
        <v>99.03</v>
      </c>
      <c r="EH6" s="28">
        <v>99.02</v>
      </c>
      <c r="EI6" s="28">
        <v>99.46</v>
      </c>
      <c r="EJ6" s="28">
        <v>99.49</v>
      </c>
      <c r="EK6" s="28">
        <v>99.38</v>
      </c>
      <c r="EL6" s="28">
        <v>99.51</v>
      </c>
      <c r="EM6" s="28">
        <v>98.71</v>
      </c>
      <c r="EN6" s="28">
        <v>99.13</v>
      </c>
      <c r="EO6" s="28">
        <v>99.12</v>
      </c>
      <c r="EP6" s="28">
        <v>98.69</v>
      </c>
      <c r="EQ6" s="28">
        <v>98.31</v>
      </c>
      <c r="ER6" s="28">
        <v>98.97</v>
      </c>
      <c r="ES6" s="28">
        <v>98.79</v>
      </c>
      <c r="ET6" s="28">
        <v>98.01</v>
      </c>
      <c r="EU6" s="28">
        <v>98.05</v>
      </c>
      <c r="EV6" s="28">
        <v>99.14</v>
      </c>
      <c r="EW6" s="28">
        <v>98.56</v>
      </c>
      <c r="EX6" s="28">
        <v>98.82</v>
      </c>
      <c r="EY6" s="28">
        <v>98.95</v>
      </c>
      <c r="EZ6" s="28">
        <v>98.54</v>
      </c>
      <c r="FA6" s="28">
        <v>98.4</v>
      </c>
      <c r="FB6" s="28">
        <v>97.78</v>
      </c>
      <c r="FC6" s="28">
        <v>99</v>
      </c>
      <c r="FD6" s="28">
        <v>99.5</v>
      </c>
      <c r="FE6" s="28">
        <v>99.8</v>
      </c>
      <c r="FF6" s="28">
        <v>99.7</v>
      </c>
      <c r="FG6" s="28">
        <v>100</v>
      </c>
      <c r="FH6" s="28">
        <v>100.2</v>
      </c>
      <c r="FI6" s="28">
        <v>100.4</v>
      </c>
      <c r="FJ6" s="28">
        <v>100.59</v>
      </c>
      <c r="FK6" s="28">
        <v>100.6</v>
      </c>
      <c r="FL6" s="28">
        <v>100.3</v>
      </c>
      <c r="FM6" s="28">
        <v>100.25</v>
      </c>
      <c r="FN6" s="28">
        <v>100</v>
      </c>
      <c r="FO6" s="28">
        <v>100.2</v>
      </c>
      <c r="FP6" s="28">
        <v>100.01</v>
      </c>
      <c r="FQ6" s="28">
        <v>100.5</v>
      </c>
      <c r="FR6" s="28">
        <v>100.25</v>
      </c>
      <c r="FS6" s="28">
        <v>100.25</v>
      </c>
      <c r="FT6" s="28">
        <v>100.25</v>
      </c>
      <c r="FU6" s="28">
        <v>100.25</v>
      </c>
      <c r="FV6" s="28">
        <v>101.29</v>
      </c>
      <c r="FW6" s="28">
        <v>100.25</v>
      </c>
      <c r="FX6" s="28"/>
      <c r="FY6" s="28"/>
      <c r="FZ6" s="28"/>
      <c r="GA6" s="28"/>
      <c r="GB6" s="28"/>
      <c r="GC6" s="28"/>
      <c r="GD6" s="28"/>
      <c r="GE6" s="28"/>
    </row>
    <row r="7" spans="1:187" s="16" customFormat="1" ht="9.75">
      <c r="A7" s="10">
        <f aca="true" t="shared" si="12" ref="A7:A47">A6+1</f>
        <v>3</v>
      </c>
      <c r="B7" s="11" t="s">
        <v>109</v>
      </c>
      <c r="C7" s="12" t="s">
        <v>110</v>
      </c>
      <c r="D7" s="13">
        <v>35877</v>
      </c>
      <c r="E7" s="13">
        <v>41356</v>
      </c>
      <c r="F7" s="12">
        <v>4</v>
      </c>
      <c r="G7" s="14" t="s">
        <v>155</v>
      </c>
      <c r="H7" s="12" t="s">
        <v>426</v>
      </c>
      <c r="I7" s="14">
        <v>0.04</v>
      </c>
      <c r="J7" s="14">
        <v>0.065</v>
      </c>
      <c r="K7" s="12" t="s">
        <v>502</v>
      </c>
      <c r="L7" s="34">
        <f t="shared" si="0"/>
        <v>0.004047783591667456</v>
      </c>
      <c r="M7" s="15"/>
      <c r="N7" s="12"/>
      <c r="O7" s="12"/>
      <c r="P7" s="12"/>
      <c r="Q7" s="26"/>
      <c r="R7" s="28"/>
      <c r="S7" s="26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>
        <v>101.78</v>
      </c>
      <c r="AS7" s="28">
        <v>101.84</v>
      </c>
      <c r="AT7" s="28">
        <v>101.04</v>
      </c>
      <c r="AU7" s="28">
        <v>100.61</v>
      </c>
      <c r="AV7" s="28">
        <v>100.39</v>
      </c>
      <c r="AW7" s="28">
        <v>100.73</v>
      </c>
      <c r="AX7" s="28">
        <v>99.56</v>
      </c>
      <c r="AY7" s="28">
        <v>99.49</v>
      </c>
      <c r="AZ7" s="28">
        <v>99.7</v>
      </c>
      <c r="BA7" s="28">
        <v>100.04</v>
      </c>
      <c r="BB7" s="88">
        <v>100.19</v>
      </c>
      <c r="BC7" s="28">
        <v>99.91</v>
      </c>
      <c r="BD7" s="28">
        <v>101.94</v>
      </c>
      <c r="BE7" s="28">
        <v>100.85</v>
      </c>
      <c r="BF7" s="28">
        <v>100.9</v>
      </c>
      <c r="BG7" s="28">
        <v>100.71</v>
      </c>
      <c r="BH7" s="28">
        <v>101.33</v>
      </c>
      <c r="BI7" s="28">
        <v>101.3</v>
      </c>
      <c r="BJ7" s="28">
        <v>101.22</v>
      </c>
      <c r="BK7" s="28">
        <v>101.1</v>
      </c>
      <c r="BL7" s="63">
        <v>100.8</v>
      </c>
      <c r="BM7" s="63">
        <v>101.3</v>
      </c>
      <c r="BN7" s="28">
        <v>100.42</v>
      </c>
      <c r="BO7" s="28">
        <v>100.78</v>
      </c>
      <c r="BP7" s="28">
        <v>100.3</v>
      </c>
      <c r="BQ7" s="28">
        <v>100.7</v>
      </c>
      <c r="BR7" s="28">
        <v>101.11</v>
      </c>
      <c r="BS7" s="28">
        <v>100.65</v>
      </c>
      <c r="BT7" s="28">
        <v>100.3</v>
      </c>
      <c r="BU7" s="28">
        <v>100.65</v>
      </c>
      <c r="BV7" s="124">
        <v>100.5</v>
      </c>
      <c r="BW7" s="28">
        <v>100.64</v>
      </c>
      <c r="BX7" s="28">
        <v>100.88</v>
      </c>
      <c r="BY7" s="28">
        <v>101.6</v>
      </c>
      <c r="BZ7" s="28">
        <v>100.21</v>
      </c>
      <c r="CA7" s="28">
        <v>100.59</v>
      </c>
      <c r="CB7" s="28">
        <v>99.4</v>
      </c>
      <c r="CC7" s="28">
        <v>99.84</v>
      </c>
      <c r="CD7" s="28">
        <v>99.82</v>
      </c>
      <c r="CE7" s="28">
        <v>99</v>
      </c>
      <c r="CF7" s="28">
        <v>99.91</v>
      </c>
      <c r="CG7" s="28">
        <v>99.8</v>
      </c>
      <c r="CH7" s="28">
        <v>99.84</v>
      </c>
      <c r="CI7" s="28">
        <v>98.59</v>
      </c>
      <c r="CJ7" s="28">
        <v>99.59</v>
      </c>
      <c r="CK7" s="28">
        <v>99.42</v>
      </c>
      <c r="CL7" s="28">
        <v>99.6</v>
      </c>
      <c r="CM7" s="28">
        <v>99.42</v>
      </c>
      <c r="CN7" s="28">
        <v>98.83</v>
      </c>
      <c r="CO7" s="28">
        <v>98.65</v>
      </c>
      <c r="CP7" s="28">
        <v>98.85</v>
      </c>
      <c r="CQ7" s="28">
        <v>98.52</v>
      </c>
      <c r="CR7" s="28">
        <v>97.8</v>
      </c>
      <c r="CS7" s="28">
        <v>97.89</v>
      </c>
      <c r="CT7" s="28">
        <v>97.9</v>
      </c>
      <c r="CU7" s="28">
        <v>97.76</v>
      </c>
      <c r="CV7" s="28">
        <v>96.57</v>
      </c>
      <c r="CW7" s="28">
        <v>96.35</v>
      </c>
      <c r="CX7" s="28">
        <v>94.81</v>
      </c>
      <c r="CY7" s="28">
        <v>95.43</v>
      </c>
      <c r="CZ7" s="28">
        <v>95.8</v>
      </c>
      <c r="DA7" s="28">
        <v>96</v>
      </c>
      <c r="DB7" s="28">
        <v>94.53</v>
      </c>
      <c r="DC7" s="28">
        <v>95.1</v>
      </c>
      <c r="DD7" s="28">
        <v>95.71</v>
      </c>
      <c r="DE7" s="28">
        <v>95.86</v>
      </c>
      <c r="DF7" s="28">
        <v>95.27</v>
      </c>
      <c r="DG7" s="28">
        <v>95.24</v>
      </c>
      <c r="DH7" s="28">
        <v>96.05</v>
      </c>
      <c r="DI7" s="28">
        <v>96.42</v>
      </c>
      <c r="DJ7" s="28">
        <v>96.7</v>
      </c>
      <c r="DK7" s="28">
        <v>95.63</v>
      </c>
      <c r="DL7" s="28">
        <v>96</v>
      </c>
      <c r="DM7" s="28">
        <v>94.89</v>
      </c>
      <c r="DN7" s="28">
        <v>95.52</v>
      </c>
      <c r="DO7" s="28">
        <v>95.5</v>
      </c>
      <c r="DP7" s="28">
        <v>96.99</v>
      </c>
      <c r="DQ7" s="28">
        <v>97</v>
      </c>
      <c r="DR7" s="28">
        <v>96.65</v>
      </c>
      <c r="DS7" s="28">
        <v>95.86</v>
      </c>
      <c r="DT7" s="28">
        <v>96.2</v>
      </c>
      <c r="DU7" s="28">
        <v>95.04</v>
      </c>
      <c r="DV7" s="28">
        <v>96.97</v>
      </c>
      <c r="DW7" s="28">
        <v>96.1</v>
      </c>
      <c r="DX7" s="28">
        <v>97.19</v>
      </c>
      <c r="DY7" s="28">
        <v>97.44</v>
      </c>
      <c r="DZ7" s="28">
        <v>97.08</v>
      </c>
      <c r="EA7" s="28">
        <v>98.12</v>
      </c>
      <c r="EB7" s="28">
        <v>98.32</v>
      </c>
      <c r="EC7" s="28">
        <v>98.76</v>
      </c>
      <c r="ED7" s="28">
        <v>99.53</v>
      </c>
      <c r="EE7" s="28">
        <v>99.63</v>
      </c>
      <c r="EF7" s="28">
        <v>99.89</v>
      </c>
      <c r="EG7" s="28">
        <v>99.78</v>
      </c>
      <c r="EH7" s="28">
        <v>99.94</v>
      </c>
      <c r="EI7" s="28">
        <v>97.71</v>
      </c>
      <c r="EJ7" s="28">
        <v>97.23</v>
      </c>
      <c r="EK7" s="28">
        <v>98.54</v>
      </c>
      <c r="EL7" s="28">
        <v>98.87</v>
      </c>
      <c r="EM7" s="28">
        <v>98.56</v>
      </c>
      <c r="EN7" s="28">
        <v>96.81</v>
      </c>
      <c r="EO7" s="28">
        <v>97.3</v>
      </c>
      <c r="EP7" s="28">
        <v>97.5</v>
      </c>
      <c r="EQ7" s="28">
        <v>96.7</v>
      </c>
      <c r="ER7" s="28">
        <v>96.54</v>
      </c>
      <c r="ES7" s="28">
        <v>93.56</v>
      </c>
      <c r="ET7" s="28">
        <v>92</v>
      </c>
      <c r="EU7" s="28">
        <v>93</v>
      </c>
      <c r="EV7" s="28">
        <v>93.9</v>
      </c>
      <c r="EW7" s="28">
        <v>92.61</v>
      </c>
      <c r="EX7" s="28">
        <v>93.8</v>
      </c>
      <c r="EY7" s="28">
        <v>95.02</v>
      </c>
      <c r="EZ7" s="28">
        <v>94.9</v>
      </c>
      <c r="FA7" s="28">
        <v>92.63</v>
      </c>
      <c r="FB7" s="28">
        <v>86.91</v>
      </c>
      <c r="FC7" s="28">
        <v>90.02</v>
      </c>
      <c r="FD7" s="28">
        <v>95.8</v>
      </c>
      <c r="FE7" s="28">
        <v>96</v>
      </c>
      <c r="FF7" s="28">
        <v>97.6</v>
      </c>
      <c r="FG7" s="28">
        <v>99.65</v>
      </c>
      <c r="FH7" s="28">
        <v>99.75</v>
      </c>
      <c r="FI7" s="28">
        <v>100.16</v>
      </c>
      <c r="FJ7" s="28">
        <v>100.25</v>
      </c>
      <c r="FK7" s="28">
        <v>99.5</v>
      </c>
      <c r="FL7" s="28">
        <v>100</v>
      </c>
      <c r="FM7" s="28">
        <v>100</v>
      </c>
      <c r="FN7" s="28">
        <v>100</v>
      </c>
      <c r="FO7" s="28">
        <v>100</v>
      </c>
      <c r="FP7" s="28">
        <v>100</v>
      </c>
      <c r="FQ7" s="28">
        <v>100.7</v>
      </c>
      <c r="FR7" s="28">
        <v>101.25</v>
      </c>
      <c r="FS7" s="28">
        <v>100.7</v>
      </c>
      <c r="FT7" s="28">
        <v>100.21</v>
      </c>
      <c r="FU7" s="28">
        <v>102</v>
      </c>
      <c r="FV7" s="28">
        <v>101.6</v>
      </c>
      <c r="FW7" s="28">
        <v>100.99</v>
      </c>
      <c r="FX7" s="28">
        <v>101.15</v>
      </c>
      <c r="FY7" s="28">
        <v>102.1</v>
      </c>
      <c r="FZ7" s="28">
        <v>102.2</v>
      </c>
      <c r="GA7" s="28">
        <v>101.8</v>
      </c>
      <c r="GB7" s="28">
        <v>101</v>
      </c>
      <c r="GC7" s="28">
        <v>101.28</v>
      </c>
      <c r="GD7" s="28">
        <v>101.29</v>
      </c>
      <c r="GE7" s="28">
        <v>101.7</v>
      </c>
    </row>
    <row r="8" spans="1:187" s="16" customFormat="1" ht="9.75">
      <c r="A8" s="10">
        <f t="shared" si="12"/>
        <v>4</v>
      </c>
      <c r="B8" s="11" t="s">
        <v>169</v>
      </c>
      <c r="C8" s="12" t="s">
        <v>455</v>
      </c>
      <c r="D8" s="13">
        <v>37865</v>
      </c>
      <c r="E8" s="13">
        <v>41518</v>
      </c>
      <c r="F8" s="21" t="s">
        <v>176</v>
      </c>
      <c r="G8" s="32" t="s">
        <v>174</v>
      </c>
      <c r="H8" s="12" t="s">
        <v>86</v>
      </c>
      <c r="I8" s="32" t="s">
        <v>175</v>
      </c>
      <c r="J8" s="14" t="s">
        <v>502</v>
      </c>
      <c r="K8" s="12" t="s">
        <v>502</v>
      </c>
      <c r="L8" s="34">
        <f t="shared" si="0"/>
        <v>0.00497461928934005</v>
      </c>
      <c r="M8" s="15"/>
      <c r="N8" s="12"/>
      <c r="O8" s="12"/>
      <c r="P8" s="12"/>
      <c r="Q8" s="26"/>
      <c r="R8" s="28">
        <v>100.5</v>
      </c>
      <c r="S8" s="28">
        <v>100.65</v>
      </c>
      <c r="T8" s="28">
        <v>100.76</v>
      </c>
      <c r="U8" s="28">
        <v>100.51</v>
      </c>
      <c r="V8" s="28">
        <v>100.41</v>
      </c>
      <c r="W8" s="28">
        <v>100.43</v>
      </c>
      <c r="X8" s="28">
        <v>100.3</v>
      </c>
      <c r="Y8" s="28">
        <v>100.03</v>
      </c>
      <c r="Z8" s="28">
        <v>99.24</v>
      </c>
      <c r="AA8" s="28">
        <v>98.57</v>
      </c>
      <c r="AB8" s="28">
        <v>98.28</v>
      </c>
      <c r="AC8" s="28">
        <v>97.79</v>
      </c>
      <c r="AD8" s="28">
        <v>96.69</v>
      </c>
      <c r="AE8" s="28">
        <v>95.8</v>
      </c>
      <c r="AF8" s="28">
        <v>95.03</v>
      </c>
      <c r="AG8" s="28">
        <v>96.12</v>
      </c>
      <c r="AH8" s="28">
        <v>96.74</v>
      </c>
      <c r="AI8" s="28">
        <v>97.62</v>
      </c>
      <c r="AJ8" s="28">
        <v>96.65</v>
      </c>
      <c r="AK8" s="28">
        <v>95.77</v>
      </c>
      <c r="AL8" s="28">
        <v>95.31</v>
      </c>
      <c r="AM8" s="28">
        <v>96.22</v>
      </c>
      <c r="AN8" s="28">
        <v>96.09</v>
      </c>
      <c r="AO8" s="28">
        <v>95.05</v>
      </c>
      <c r="AP8" s="28">
        <v>95.54</v>
      </c>
      <c r="AQ8" s="28">
        <v>95</v>
      </c>
      <c r="AR8" s="28">
        <v>94.91</v>
      </c>
      <c r="AS8" s="28">
        <v>94.3</v>
      </c>
      <c r="AT8" s="28">
        <v>92.44</v>
      </c>
      <c r="AU8" s="28">
        <v>92.26</v>
      </c>
      <c r="AV8" s="28">
        <v>92.23</v>
      </c>
      <c r="AW8" s="28">
        <v>91.18</v>
      </c>
      <c r="AX8" s="28">
        <v>90.67</v>
      </c>
      <c r="AY8" s="28">
        <v>91</v>
      </c>
      <c r="AZ8" s="28">
        <v>89.58</v>
      </c>
      <c r="BA8" s="28">
        <v>90.26</v>
      </c>
      <c r="BB8" s="88">
        <v>89.46</v>
      </c>
      <c r="BC8" s="28">
        <v>89.84</v>
      </c>
      <c r="BD8" s="28">
        <v>89.54</v>
      </c>
      <c r="BE8" s="28">
        <v>89.53</v>
      </c>
      <c r="BF8" s="28">
        <v>89.19</v>
      </c>
      <c r="BG8" s="28">
        <v>87.69</v>
      </c>
      <c r="BH8" s="28">
        <v>88.35</v>
      </c>
      <c r="BI8" s="28">
        <v>87.78</v>
      </c>
      <c r="BJ8" s="28">
        <v>89.26</v>
      </c>
      <c r="BK8" s="28">
        <v>89.02</v>
      </c>
      <c r="BL8" s="63">
        <v>88.64</v>
      </c>
      <c r="BM8" s="63">
        <v>88.21</v>
      </c>
      <c r="BN8" s="28">
        <v>88.64</v>
      </c>
      <c r="BO8" s="28">
        <v>88.55</v>
      </c>
      <c r="BP8" s="28">
        <v>88.06</v>
      </c>
      <c r="BQ8" s="28">
        <v>88.13</v>
      </c>
      <c r="BR8" s="28">
        <v>87.75</v>
      </c>
      <c r="BS8" s="28">
        <v>88.45</v>
      </c>
      <c r="BT8" s="28">
        <v>88.7</v>
      </c>
      <c r="BU8" s="28">
        <v>88.51</v>
      </c>
      <c r="BV8" s="124">
        <v>89.01</v>
      </c>
      <c r="BW8" s="28">
        <v>89.52</v>
      </c>
      <c r="BX8" s="28">
        <v>89.63</v>
      </c>
      <c r="BY8" s="28">
        <v>89.38</v>
      </c>
      <c r="BZ8" s="28">
        <v>90.05</v>
      </c>
      <c r="CA8" s="28">
        <v>89.68</v>
      </c>
      <c r="CB8" s="28">
        <v>88.26</v>
      </c>
      <c r="CC8" s="28">
        <v>88.34</v>
      </c>
      <c r="CD8" s="28">
        <v>88.55</v>
      </c>
      <c r="CE8" s="28">
        <v>88.6</v>
      </c>
      <c r="CF8" s="28">
        <v>88.22</v>
      </c>
      <c r="CG8" s="28">
        <v>87.91</v>
      </c>
      <c r="CH8" s="28">
        <v>87.49</v>
      </c>
      <c r="CI8" s="28">
        <v>87.03</v>
      </c>
      <c r="CJ8" s="28">
        <v>87.15</v>
      </c>
      <c r="CK8" s="28">
        <v>87.57</v>
      </c>
      <c r="CL8" s="28">
        <v>87.97</v>
      </c>
      <c r="CM8" s="28">
        <v>87.28</v>
      </c>
      <c r="CN8" s="28">
        <v>87.56</v>
      </c>
      <c r="CO8" s="28">
        <v>87.86</v>
      </c>
      <c r="CP8" s="28">
        <v>87.58</v>
      </c>
      <c r="CQ8" s="28">
        <v>87.82</v>
      </c>
      <c r="CR8" s="28">
        <v>87.8</v>
      </c>
      <c r="CS8" s="28">
        <v>88.1</v>
      </c>
      <c r="CT8" s="28">
        <v>87.11</v>
      </c>
      <c r="CU8" s="28">
        <v>86.9</v>
      </c>
      <c r="CV8" s="28">
        <v>86.99</v>
      </c>
      <c r="CW8" s="28">
        <v>87.48</v>
      </c>
      <c r="CX8" s="28">
        <v>86.68</v>
      </c>
      <c r="CY8" s="28">
        <v>88.08</v>
      </c>
      <c r="CZ8" s="28">
        <v>87.99</v>
      </c>
      <c r="DA8" s="28">
        <v>88.31</v>
      </c>
      <c r="DB8" s="28">
        <v>87.06</v>
      </c>
      <c r="DC8" s="28">
        <v>87.26</v>
      </c>
      <c r="DD8" s="28">
        <v>86.91</v>
      </c>
      <c r="DE8" s="28">
        <v>86.92</v>
      </c>
      <c r="DF8" s="28">
        <v>87.02</v>
      </c>
      <c r="DG8" s="28">
        <v>86.61</v>
      </c>
      <c r="DH8" s="28">
        <v>87.11</v>
      </c>
      <c r="DI8" s="28">
        <v>87.13</v>
      </c>
      <c r="DJ8" s="28">
        <v>87.15</v>
      </c>
      <c r="DK8" s="28">
        <v>86.49</v>
      </c>
      <c r="DL8" s="28">
        <v>86.71</v>
      </c>
      <c r="DM8" s="28">
        <v>85.47</v>
      </c>
      <c r="DN8" s="28">
        <v>85.47</v>
      </c>
      <c r="DO8" s="28">
        <v>85.85</v>
      </c>
      <c r="DP8" s="28">
        <v>85.78</v>
      </c>
      <c r="DQ8" s="28">
        <v>85.73</v>
      </c>
      <c r="DR8" s="28">
        <v>86.05</v>
      </c>
      <c r="DS8" s="28">
        <v>86.43</v>
      </c>
      <c r="DT8" s="28">
        <v>86.1</v>
      </c>
      <c r="DU8" s="28">
        <v>85.94</v>
      </c>
      <c r="DV8" s="28">
        <v>85.47</v>
      </c>
      <c r="DW8" s="28">
        <v>86.43</v>
      </c>
      <c r="DX8" s="28">
        <v>86.18</v>
      </c>
      <c r="DY8" s="28">
        <v>85.89</v>
      </c>
      <c r="DZ8" s="28">
        <v>86.02</v>
      </c>
      <c r="EA8" s="28">
        <v>86.72</v>
      </c>
      <c r="EB8" s="28">
        <v>87.21</v>
      </c>
      <c r="EC8" s="28">
        <v>88.58</v>
      </c>
      <c r="ED8" s="28">
        <v>88.65</v>
      </c>
      <c r="EE8" s="28">
        <v>89.15</v>
      </c>
      <c r="EF8" s="28">
        <v>88.44</v>
      </c>
      <c r="EG8" s="28">
        <v>88.11</v>
      </c>
      <c r="EH8" s="28">
        <v>88.23</v>
      </c>
      <c r="EI8" s="28">
        <v>87.23</v>
      </c>
      <c r="EJ8" s="28">
        <v>87.55</v>
      </c>
      <c r="EK8" s="28">
        <v>87.55</v>
      </c>
      <c r="EL8" s="28">
        <v>87.87</v>
      </c>
      <c r="EM8" s="28">
        <v>87.35</v>
      </c>
      <c r="EN8" s="28">
        <v>86.94</v>
      </c>
      <c r="EO8" s="28">
        <v>87.14</v>
      </c>
      <c r="EP8" s="28">
        <v>85.68</v>
      </c>
      <c r="EQ8" s="28">
        <v>85.56</v>
      </c>
      <c r="ER8" s="28">
        <v>85.16</v>
      </c>
      <c r="ES8" s="28">
        <v>87.39</v>
      </c>
      <c r="ET8" s="28">
        <v>86.79</v>
      </c>
      <c r="EU8" s="28">
        <v>86.9</v>
      </c>
      <c r="EV8" s="28">
        <v>86.76</v>
      </c>
      <c r="EW8" s="28">
        <v>85.87</v>
      </c>
      <c r="EX8" s="28">
        <v>86.27</v>
      </c>
      <c r="EY8" s="28">
        <v>86.5</v>
      </c>
      <c r="EZ8" s="28">
        <v>86.48</v>
      </c>
      <c r="FA8" s="28">
        <v>86.28</v>
      </c>
      <c r="FB8" s="28">
        <v>82.46</v>
      </c>
      <c r="FC8" s="28">
        <v>81.58</v>
      </c>
      <c r="FD8" s="28">
        <v>87.1</v>
      </c>
      <c r="FE8" s="28">
        <v>88.3</v>
      </c>
      <c r="FF8" s="28">
        <v>88</v>
      </c>
      <c r="FG8" s="28">
        <v>90.05</v>
      </c>
      <c r="FH8" s="28">
        <v>92.5</v>
      </c>
      <c r="FI8" s="28">
        <v>92.5</v>
      </c>
      <c r="FJ8" s="28">
        <v>93</v>
      </c>
      <c r="FK8" s="28">
        <v>93.54</v>
      </c>
      <c r="FL8" s="28">
        <v>96</v>
      </c>
      <c r="FM8" s="28">
        <v>96</v>
      </c>
      <c r="FN8" s="28">
        <v>96.2</v>
      </c>
      <c r="FO8" s="28">
        <v>96.3</v>
      </c>
      <c r="FP8" s="28">
        <v>95.1</v>
      </c>
      <c r="FQ8" s="28">
        <v>96</v>
      </c>
      <c r="FR8" s="28">
        <v>96.2</v>
      </c>
      <c r="FS8" s="28">
        <v>96.65</v>
      </c>
      <c r="FT8" s="28">
        <v>97.03</v>
      </c>
      <c r="FU8" s="28">
        <v>97.2</v>
      </c>
      <c r="FV8" s="28">
        <v>97.75</v>
      </c>
      <c r="FW8" s="28">
        <v>98.5</v>
      </c>
      <c r="FX8" s="28">
        <v>99.42</v>
      </c>
      <c r="FY8" s="28">
        <v>99.1</v>
      </c>
      <c r="FZ8" s="28">
        <v>99.45</v>
      </c>
      <c r="GA8" s="28">
        <v>99.51</v>
      </c>
      <c r="GB8" s="28">
        <v>100</v>
      </c>
      <c r="GC8" s="28">
        <v>99.6</v>
      </c>
      <c r="GD8" s="28">
        <v>98.5</v>
      </c>
      <c r="GE8" s="28">
        <v>98.99</v>
      </c>
    </row>
    <row r="9" spans="1:187" s="16" customFormat="1" ht="9.75">
      <c r="A9" s="10">
        <f>A8+1</f>
        <v>5</v>
      </c>
      <c r="B9" s="11" t="s">
        <v>83</v>
      </c>
      <c r="C9" s="12" t="s">
        <v>84</v>
      </c>
      <c r="D9" s="13">
        <v>36164</v>
      </c>
      <c r="E9" s="13">
        <v>41643</v>
      </c>
      <c r="F9" s="12">
        <v>4</v>
      </c>
      <c r="G9" s="14" t="s">
        <v>85</v>
      </c>
      <c r="H9" s="12" t="s">
        <v>35</v>
      </c>
      <c r="I9" s="14">
        <v>0.03</v>
      </c>
      <c r="J9" s="14" t="s">
        <v>502</v>
      </c>
      <c r="K9" s="12" t="s">
        <v>502</v>
      </c>
      <c r="L9" s="34">
        <f t="shared" si="0"/>
        <v>0.00913705583756351</v>
      </c>
      <c r="M9" s="15"/>
      <c r="N9" s="12"/>
      <c r="O9" s="12"/>
      <c r="P9" s="12"/>
      <c r="Q9" s="26"/>
      <c r="R9" s="28"/>
      <c r="S9" s="28">
        <v>101.11</v>
      </c>
      <c r="T9" s="28">
        <v>100.96</v>
      </c>
      <c r="U9" s="28">
        <v>101.06</v>
      </c>
      <c r="V9" s="28">
        <v>101.24</v>
      </c>
      <c r="W9" s="28">
        <v>100.9</v>
      </c>
      <c r="X9" s="28">
        <v>100.94</v>
      </c>
      <c r="Y9" s="28">
        <v>100.33</v>
      </c>
      <c r="Z9" s="28">
        <v>99.97</v>
      </c>
      <c r="AA9" s="28">
        <v>99</v>
      </c>
      <c r="AB9" s="28">
        <v>99.25</v>
      </c>
      <c r="AC9" s="28">
        <v>99.44</v>
      </c>
      <c r="AD9" s="28">
        <v>99.68</v>
      </c>
      <c r="AE9" s="28">
        <v>100.08</v>
      </c>
      <c r="AF9" s="28">
        <v>100</v>
      </c>
      <c r="AG9" s="28">
        <v>100.31</v>
      </c>
      <c r="AH9" s="28">
        <v>99.87</v>
      </c>
      <c r="AI9" s="28">
        <v>100.14</v>
      </c>
      <c r="AJ9" s="28">
        <v>99.89</v>
      </c>
      <c r="AK9" s="28">
        <v>98.47</v>
      </c>
      <c r="AL9" s="28">
        <v>98.76</v>
      </c>
      <c r="AM9" s="28">
        <v>98.46</v>
      </c>
      <c r="AN9" s="28">
        <v>98.26</v>
      </c>
      <c r="AO9" s="28">
        <v>98.48</v>
      </c>
      <c r="AP9" s="28">
        <v>98.38</v>
      </c>
      <c r="AQ9" s="28">
        <v>97.49</v>
      </c>
      <c r="AR9" s="28">
        <v>96.76</v>
      </c>
      <c r="AS9" s="28">
        <v>95.91</v>
      </c>
      <c r="AT9" s="28">
        <v>94.7</v>
      </c>
      <c r="AU9" s="28">
        <v>94.71</v>
      </c>
      <c r="AV9" s="28">
        <v>94.47</v>
      </c>
      <c r="AW9" s="28">
        <v>94.66</v>
      </c>
      <c r="AX9" s="28">
        <v>94.28</v>
      </c>
      <c r="AY9" s="28">
        <v>94.4</v>
      </c>
      <c r="AZ9" s="28">
        <v>94.72</v>
      </c>
      <c r="BA9" s="28">
        <v>95.5</v>
      </c>
      <c r="BB9" s="88">
        <v>95.4</v>
      </c>
      <c r="BC9" s="28">
        <v>95.22</v>
      </c>
      <c r="BD9" s="28">
        <v>96.36</v>
      </c>
      <c r="BE9" s="28">
        <v>95.14</v>
      </c>
      <c r="BF9" s="28">
        <v>93.76</v>
      </c>
      <c r="BG9" s="28">
        <v>93.5</v>
      </c>
      <c r="BH9" s="28">
        <v>94.68</v>
      </c>
      <c r="BI9" s="28">
        <v>94.23</v>
      </c>
      <c r="BJ9" s="28">
        <v>95.45</v>
      </c>
      <c r="BK9" s="28">
        <v>95.03</v>
      </c>
      <c r="BL9" s="63">
        <v>95.02</v>
      </c>
      <c r="BM9" s="63">
        <v>93.6</v>
      </c>
      <c r="BN9" s="28">
        <v>94.29</v>
      </c>
      <c r="BO9" s="28">
        <v>93.28</v>
      </c>
      <c r="BP9" s="28">
        <v>93.77</v>
      </c>
      <c r="BQ9" s="28">
        <v>93.58</v>
      </c>
      <c r="BR9" s="28">
        <v>93.21</v>
      </c>
      <c r="BS9" s="28">
        <v>93.2</v>
      </c>
      <c r="BT9" s="28">
        <v>93.48</v>
      </c>
      <c r="BU9" s="28">
        <v>93.83</v>
      </c>
      <c r="BV9" s="124">
        <v>93.51</v>
      </c>
      <c r="BW9" s="28">
        <v>93.49</v>
      </c>
      <c r="BX9" s="28">
        <v>93.66</v>
      </c>
      <c r="BY9" s="28">
        <v>93.45</v>
      </c>
      <c r="BZ9" s="28">
        <v>93.21</v>
      </c>
      <c r="CA9" s="28">
        <v>93.12</v>
      </c>
      <c r="CB9" s="28">
        <v>93.01</v>
      </c>
      <c r="CC9" s="28">
        <v>92.54</v>
      </c>
      <c r="CD9" s="28">
        <v>92.54</v>
      </c>
      <c r="CE9" s="28">
        <v>92.2</v>
      </c>
      <c r="CF9" s="28">
        <v>92.06</v>
      </c>
      <c r="CG9" s="28">
        <v>92.5</v>
      </c>
      <c r="CH9" s="28">
        <v>92.38</v>
      </c>
      <c r="CI9" s="28">
        <v>92.3</v>
      </c>
      <c r="CJ9" s="28">
        <v>92.61</v>
      </c>
      <c r="CK9" s="28">
        <v>92.53</v>
      </c>
      <c r="CL9" s="28">
        <v>92.88</v>
      </c>
      <c r="CM9" s="28">
        <v>93.66</v>
      </c>
      <c r="CN9" s="28">
        <v>93.2</v>
      </c>
      <c r="CO9" s="28">
        <v>92.85</v>
      </c>
      <c r="CP9" s="28">
        <v>92.4</v>
      </c>
      <c r="CQ9" s="28">
        <v>92.39</v>
      </c>
      <c r="CR9" s="28">
        <v>92.94</v>
      </c>
      <c r="CS9" s="28">
        <v>92.44</v>
      </c>
      <c r="CT9" s="28">
        <v>92.58</v>
      </c>
      <c r="CU9" s="28">
        <v>91.93</v>
      </c>
      <c r="CV9" s="28">
        <v>92.08</v>
      </c>
      <c r="CW9" s="28">
        <v>91.6</v>
      </c>
      <c r="CX9" s="28">
        <v>91.59</v>
      </c>
      <c r="CY9" s="28">
        <v>91.14</v>
      </c>
      <c r="CZ9" s="28">
        <v>91.09</v>
      </c>
      <c r="DA9" s="28">
        <v>92.01</v>
      </c>
      <c r="DB9" s="28">
        <v>91.45</v>
      </c>
      <c r="DC9" s="28">
        <v>91.68</v>
      </c>
      <c r="DD9" s="28">
        <v>91.53</v>
      </c>
      <c r="DE9" s="28">
        <v>91.98</v>
      </c>
      <c r="DF9" s="28">
        <v>92.25</v>
      </c>
      <c r="DG9" s="28">
        <v>91.9</v>
      </c>
      <c r="DH9" s="28">
        <v>92.36</v>
      </c>
      <c r="DI9" s="28">
        <v>92.16</v>
      </c>
      <c r="DJ9" s="28">
        <v>91.67</v>
      </c>
      <c r="DK9" s="28">
        <v>91.32</v>
      </c>
      <c r="DL9" s="28">
        <v>90.23</v>
      </c>
      <c r="DM9" s="28">
        <v>91.02</v>
      </c>
      <c r="DN9" s="28">
        <v>91.04</v>
      </c>
      <c r="DO9" s="28">
        <v>91.78</v>
      </c>
      <c r="DP9" s="28">
        <v>91.22</v>
      </c>
      <c r="DQ9" s="28">
        <v>91.34</v>
      </c>
      <c r="DR9" s="28">
        <v>91.32</v>
      </c>
      <c r="DS9" s="28">
        <v>91.15</v>
      </c>
      <c r="DT9" s="28">
        <v>91.29</v>
      </c>
      <c r="DU9" s="28">
        <v>90.64</v>
      </c>
      <c r="DV9" s="28">
        <v>88.25</v>
      </c>
      <c r="DW9" s="28">
        <v>89.98</v>
      </c>
      <c r="DX9" s="28">
        <v>90.98</v>
      </c>
      <c r="DY9" s="28">
        <v>90.36</v>
      </c>
      <c r="DZ9" s="28">
        <v>90.49</v>
      </c>
      <c r="EA9" s="28">
        <v>91.39</v>
      </c>
      <c r="EB9" s="28">
        <v>93.86</v>
      </c>
      <c r="EC9" s="28">
        <v>93.92</v>
      </c>
      <c r="ED9" s="28">
        <v>93.41</v>
      </c>
      <c r="EE9" s="28">
        <v>91.69</v>
      </c>
      <c r="EF9" s="28">
        <v>92.32</v>
      </c>
      <c r="EG9" s="28">
        <v>91.95</v>
      </c>
      <c r="EH9" s="28">
        <v>93.16</v>
      </c>
      <c r="EI9" s="28">
        <v>92.5</v>
      </c>
      <c r="EJ9" s="28">
        <v>91.83</v>
      </c>
      <c r="EK9" s="28">
        <v>92.08</v>
      </c>
      <c r="EL9" s="28">
        <v>92.05</v>
      </c>
      <c r="EM9" s="28">
        <v>92.17</v>
      </c>
      <c r="EN9" s="28">
        <v>90.18</v>
      </c>
      <c r="EO9" s="28">
        <v>90.58</v>
      </c>
      <c r="EP9" s="28">
        <v>90.66</v>
      </c>
      <c r="EQ9" s="28">
        <v>88.17</v>
      </c>
      <c r="ER9" s="28">
        <v>88.2</v>
      </c>
      <c r="ES9" s="28">
        <v>88.82</v>
      </c>
      <c r="ET9" s="28">
        <v>87.11</v>
      </c>
      <c r="EU9" s="28">
        <v>87</v>
      </c>
      <c r="EV9" s="28">
        <v>87.49</v>
      </c>
      <c r="EW9" s="28">
        <v>88.99</v>
      </c>
      <c r="EX9" s="28">
        <v>87.71</v>
      </c>
      <c r="EY9" s="28">
        <v>88.64</v>
      </c>
      <c r="EZ9" s="28">
        <v>88.37</v>
      </c>
      <c r="FA9" s="28">
        <v>87.2</v>
      </c>
      <c r="FB9" s="28">
        <v>87.25</v>
      </c>
      <c r="FC9" s="28">
        <v>85.78</v>
      </c>
      <c r="FD9" s="28">
        <v>91</v>
      </c>
      <c r="FE9" s="28">
        <v>92.01</v>
      </c>
      <c r="FF9" s="28">
        <v>91.11</v>
      </c>
      <c r="FG9" s="28">
        <v>91.5</v>
      </c>
      <c r="FH9" s="28">
        <v>95</v>
      </c>
      <c r="FI9" s="28">
        <v>95.15</v>
      </c>
      <c r="FJ9" s="28">
        <v>93.75</v>
      </c>
      <c r="FK9" s="28">
        <v>95</v>
      </c>
      <c r="FL9" s="28">
        <v>95</v>
      </c>
      <c r="FM9" s="28">
        <v>96.55</v>
      </c>
      <c r="FN9" s="28">
        <v>96</v>
      </c>
      <c r="FO9" s="28">
        <v>96.1</v>
      </c>
      <c r="FP9" s="28">
        <v>96.5</v>
      </c>
      <c r="FQ9" s="28">
        <v>96</v>
      </c>
      <c r="FR9" s="28">
        <v>96.6</v>
      </c>
      <c r="FS9" s="28">
        <v>96.5</v>
      </c>
      <c r="FT9" s="28">
        <v>98</v>
      </c>
      <c r="FU9" s="28">
        <v>97.5</v>
      </c>
      <c r="FV9" s="28">
        <v>98.8</v>
      </c>
      <c r="FW9" s="28">
        <v>98.63</v>
      </c>
      <c r="FX9" s="28">
        <v>98.65</v>
      </c>
      <c r="FY9" s="28">
        <v>98.9</v>
      </c>
      <c r="FZ9" s="28">
        <v>99.36</v>
      </c>
      <c r="GA9" s="28">
        <v>98.96</v>
      </c>
      <c r="GB9" s="28">
        <v>99.53</v>
      </c>
      <c r="GC9" s="28">
        <v>98.51</v>
      </c>
      <c r="GD9" s="28">
        <v>98.5</v>
      </c>
      <c r="GE9" s="28">
        <v>99.4</v>
      </c>
    </row>
    <row r="10" spans="1:187" s="16" customFormat="1" ht="9.75">
      <c r="A10" s="10">
        <f t="shared" si="12"/>
        <v>6</v>
      </c>
      <c r="B10" s="11" t="s">
        <v>106</v>
      </c>
      <c r="C10" s="12" t="s">
        <v>107</v>
      </c>
      <c r="D10" s="13">
        <v>36222</v>
      </c>
      <c r="E10" s="13">
        <v>41701</v>
      </c>
      <c r="F10" s="12">
        <v>4</v>
      </c>
      <c r="G10" s="14" t="s">
        <v>108</v>
      </c>
      <c r="H10" s="12" t="s">
        <v>426</v>
      </c>
      <c r="I10" s="14">
        <v>0</v>
      </c>
      <c r="J10" s="14">
        <v>0</v>
      </c>
      <c r="K10" s="12"/>
      <c r="L10" s="34">
        <f t="shared" si="0"/>
        <v>-0.004290901089228744</v>
      </c>
      <c r="M10" s="15"/>
      <c r="N10" s="12"/>
      <c r="O10" s="12"/>
      <c r="P10" s="12"/>
      <c r="Q10" s="26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>
        <v>88.95</v>
      </c>
      <c r="AR10" s="28">
        <v>89.3</v>
      </c>
      <c r="AS10" s="28">
        <v>89.65</v>
      </c>
      <c r="AT10" s="28">
        <v>89.95</v>
      </c>
      <c r="AU10" s="28">
        <v>89.85</v>
      </c>
      <c r="AV10" s="28">
        <v>89.76</v>
      </c>
      <c r="AW10" s="28">
        <v>88.93</v>
      </c>
      <c r="AX10" s="28">
        <v>88.68</v>
      </c>
      <c r="AY10" s="28">
        <v>88.67</v>
      </c>
      <c r="AZ10" s="28">
        <v>88.51</v>
      </c>
      <c r="BA10" s="28">
        <v>89</v>
      </c>
      <c r="BB10" s="88">
        <v>89.11</v>
      </c>
      <c r="BC10" s="28">
        <v>89</v>
      </c>
      <c r="BD10" s="28">
        <v>89</v>
      </c>
      <c r="BE10" s="28">
        <v>89.09</v>
      </c>
      <c r="BF10" s="28">
        <v>89.43</v>
      </c>
      <c r="BG10" s="28">
        <v>89.7</v>
      </c>
      <c r="BH10" s="28">
        <v>89.69</v>
      </c>
      <c r="BI10" s="28">
        <v>90.3</v>
      </c>
      <c r="BJ10" s="28">
        <v>90.43</v>
      </c>
      <c r="BK10" s="28">
        <v>90.54</v>
      </c>
      <c r="BL10" s="63">
        <v>90.01</v>
      </c>
      <c r="BM10" s="63">
        <v>90.53</v>
      </c>
      <c r="BN10" s="28">
        <v>90.7</v>
      </c>
      <c r="BO10" s="28">
        <v>90.81</v>
      </c>
      <c r="BP10" s="28">
        <v>90.71</v>
      </c>
      <c r="BQ10" s="28">
        <v>90.61</v>
      </c>
      <c r="BR10" s="28">
        <v>90.89</v>
      </c>
      <c r="BS10" s="28">
        <v>90.7</v>
      </c>
      <c r="BT10" s="28">
        <v>91</v>
      </c>
      <c r="BU10" s="28">
        <v>91.29</v>
      </c>
      <c r="BV10" s="124">
        <v>90.81</v>
      </c>
      <c r="BW10" s="28">
        <v>91.04</v>
      </c>
      <c r="BX10" s="28">
        <v>90.97</v>
      </c>
      <c r="BY10" s="28">
        <v>91.2</v>
      </c>
      <c r="BZ10" s="28">
        <v>91.01</v>
      </c>
      <c r="CA10" s="28">
        <v>91.24</v>
      </c>
      <c r="CB10" s="28">
        <v>90.8</v>
      </c>
      <c r="CC10" s="28">
        <v>90.56</v>
      </c>
      <c r="CD10" s="28">
        <v>91.25</v>
      </c>
      <c r="CE10" s="28">
        <v>91.37</v>
      </c>
      <c r="CF10" s="28">
        <v>90.11</v>
      </c>
      <c r="CG10" s="28">
        <v>90.34</v>
      </c>
      <c r="CH10" s="28">
        <v>90.88</v>
      </c>
      <c r="CI10" s="28">
        <v>91</v>
      </c>
      <c r="CJ10" s="28">
        <v>91.1</v>
      </c>
      <c r="CK10" s="28">
        <v>91</v>
      </c>
      <c r="CL10" s="28">
        <v>91.77</v>
      </c>
      <c r="CM10" s="28">
        <v>92.26</v>
      </c>
      <c r="CN10" s="28">
        <v>90</v>
      </c>
      <c r="CO10" s="28">
        <v>91.17</v>
      </c>
      <c r="CP10" s="28">
        <v>91.54</v>
      </c>
      <c r="CQ10" s="28">
        <v>91.25</v>
      </c>
      <c r="CR10" s="28">
        <v>90.73</v>
      </c>
      <c r="CS10" s="28">
        <v>91.07</v>
      </c>
      <c r="CT10" s="28">
        <v>91.21</v>
      </c>
      <c r="CU10" s="28">
        <v>91.3</v>
      </c>
      <c r="CV10" s="28">
        <v>90.51</v>
      </c>
      <c r="CW10" s="28">
        <v>90.18</v>
      </c>
      <c r="CX10" s="28">
        <v>90</v>
      </c>
      <c r="CY10" s="28">
        <v>89.77</v>
      </c>
      <c r="CZ10" s="28">
        <v>89.8</v>
      </c>
      <c r="DA10" s="28">
        <v>90.05</v>
      </c>
      <c r="DB10" s="28">
        <v>90.08</v>
      </c>
      <c r="DC10" s="28">
        <v>90.05</v>
      </c>
      <c r="DD10" s="28">
        <v>90</v>
      </c>
      <c r="DE10" s="28">
        <v>90.49</v>
      </c>
      <c r="DF10" s="28">
        <v>89</v>
      </c>
      <c r="DG10" s="28">
        <v>88.96</v>
      </c>
      <c r="DH10" s="28">
        <v>88.99</v>
      </c>
      <c r="DI10" s="28">
        <v>89.04</v>
      </c>
      <c r="DJ10" s="28">
        <v>88.7</v>
      </c>
      <c r="DK10" s="28">
        <v>88.99</v>
      </c>
      <c r="DL10" s="28">
        <v>88.5</v>
      </c>
      <c r="DM10" s="28">
        <v>88.49</v>
      </c>
      <c r="DN10" s="28">
        <v>88.53</v>
      </c>
      <c r="DO10" s="28">
        <v>88.71</v>
      </c>
      <c r="DP10" s="28">
        <v>89.21</v>
      </c>
      <c r="DQ10" s="28">
        <v>88.62</v>
      </c>
      <c r="DR10" s="28">
        <v>89.8</v>
      </c>
      <c r="DS10" s="28">
        <v>89</v>
      </c>
      <c r="DT10" s="28">
        <v>88.64</v>
      </c>
      <c r="DU10" s="28">
        <v>88.62</v>
      </c>
      <c r="DV10" s="28">
        <v>88.26</v>
      </c>
      <c r="DW10" s="28">
        <v>88.72</v>
      </c>
      <c r="DX10" s="28">
        <v>88.26</v>
      </c>
      <c r="DY10" s="28">
        <v>88.7</v>
      </c>
      <c r="DZ10" s="28">
        <v>89.37</v>
      </c>
      <c r="EA10" s="28">
        <v>88.88</v>
      </c>
      <c r="EB10" s="28">
        <v>89.2</v>
      </c>
      <c r="EC10" s="28">
        <v>89.01</v>
      </c>
      <c r="ED10" s="28">
        <v>89.04</v>
      </c>
      <c r="EE10" s="28">
        <v>88.61</v>
      </c>
      <c r="EF10" s="28">
        <v>88.62</v>
      </c>
      <c r="EG10" s="28">
        <v>88.77</v>
      </c>
      <c r="EH10" s="28">
        <v>89.21</v>
      </c>
      <c r="EI10" s="28">
        <v>89.5</v>
      </c>
      <c r="EJ10" s="28">
        <v>87.76</v>
      </c>
      <c r="EK10" s="28">
        <v>87.76</v>
      </c>
      <c r="EL10" s="28">
        <v>87.76</v>
      </c>
      <c r="EM10" s="28">
        <v>88.79</v>
      </c>
      <c r="EN10" s="28">
        <v>87.11</v>
      </c>
      <c r="EO10" s="28">
        <v>86.35</v>
      </c>
      <c r="EP10" s="28">
        <v>85.01</v>
      </c>
      <c r="EQ10" s="28">
        <v>86.48</v>
      </c>
      <c r="ER10" s="28">
        <v>84.18</v>
      </c>
      <c r="ES10" s="28">
        <v>83.3</v>
      </c>
      <c r="ET10" s="28">
        <v>84</v>
      </c>
      <c r="EU10" s="28">
        <v>86.5</v>
      </c>
      <c r="EV10" s="28">
        <v>86.5</v>
      </c>
      <c r="EW10" s="28">
        <v>86.14</v>
      </c>
      <c r="EX10" s="28">
        <v>85</v>
      </c>
      <c r="EY10" s="28">
        <v>86.6</v>
      </c>
      <c r="EZ10" s="28">
        <v>87</v>
      </c>
      <c r="FA10" s="28">
        <v>83.5</v>
      </c>
      <c r="FB10" s="28">
        <v>83.5</v>
      </c>
      <c r="FC10" s="28">
        <v>81.59</v>
      </c>
      <c r="FD10" s="28">
        <v>83.5</v>
      </c>
      <c r="FE10" s="28">
        <v>86.4</v>
      </c>
      <c r="FF10" s="28">
        <v>85</v>
      </c>
      <c r="FG10" s="28">
        <v>86</v>
      </c>
      <c r="FH10" s="28">
        <v>87</v>
      </c>
      <c r="FI10" s="28">
        <v>87.99</v>
      </c>
      <c r="FJ10" s="28">
        <v>86.06</v>
      </c>
      <c r="FK10" s="28">
        <v>86.5</v>
      </c>
      <c r="FL10" s="28">
        <v>87.7</v>
      </c>
      <c r="FM10" s="28">
        <v>87</v>
      </c>
      <c r="FN10" s="28">
        <v>86.5</v>
      </c>
      <c r="FO10" s="28">
        <v>86.35</v>
      </c>
      <c r="FP10" s="28">
        <v>84.63</v>
      </c>
      <c r="FQ10" s="28">
        <v>86</v>
      </c>
      <c r="FR10" s="28">
        <v>83.79</v>
      </c>
      <c r="FS10" s="28">
        <v>84.5</v>
      </c>
      <c r="FT10" s="28">
        <v>86.3</v>
      </c>
      <c r="FU10" s="28">
        <v>87</v>
      </c>
      <c r="FV10" s="28">
        <v>89</v>
      </c>
      <c r="FW10" s="28">
        <v>87.51</v>
      </c>
      <c r="FX10" s="28">
        <v>89</v>
      </c>
      <c r="FY10" s="28">
        <v>90.99</v>
      </c>
      <c r="FZ10" s="28">
        <v>89.65</v>
      </c>
      <c r="GA10" s="28">
        <v>90.38</v>
      </c>
      <c r="GB10" s="28">
        <v>90.8</v>
      </c>
      <c r="GC10" s="28">
        <v>89.99</v>
      </c>
      <c r="GD10" s="28">
        <v>90.89</v>
      </c>
      <c r="GE10" s="28">
        <v>90.5</v>
      </c>
    </row>
    <row r="11" spans="1:187" s="134" customFormat="1" ht="11.25" customHeight="1">
      <c r="A11" s="125">
        <f t="shared" si="12"/>
        <v>7</v>
      </c>
      <c r="B11" s="125" t="s">
        <v>308</v>
      </c>
      <c r="C11" s="126" t="s">
        <v>309</v>
      </c>
      <c r="D11" s="127">
        <v>38076</v>
      </c>
      <c r="E11" s="127">
        <v>41728</v>
      </c>
      <c r="F11" s="128">
        <v>3</v>
      </c>
      <c r="G11" s="129">
        <v>0.0475</v>
      </c>
      <c r="H11" s="128" t="s">
        <v>460</v>
      </c>
      <c r="I11" s="129">
        <v>0</v>
      </c>
      <c r="J11" s="129" t="s">
        <v>502</v>
      </c>
      <c r="K11" s="128" t="s">
        <v>520</v>
      </c>
      <c r="L11" s="130">
        <f t="shared" si="0"/>
        <v>0.0007021063189568021</v>
      </c>
      <c r="M11" s="131">
        <v>99.8</v>
      </c>
      <c r="N11" s="128">
        <v>99.64</v>
      </c>
      <c r="O11" s="128">
        <v>99.62</v>
      </c>
      <c r="P11" s="128">
        <v>99.28</v>
      </c>
      <c r="Q11" s="93">
        <v>99.51</v>
      </c>
      <c r="R11" s="93">
        <v>98.56</v>
      </c>
      <c r="S11" s="93">
        <v>98.45</v>
      </c>
      <c r="T11" s="93">
        <v>99.15</v>
      </c>
      <c r="U11" s="93">
        <v>99.14</v>
      </c>
      <c r="V11" s="93">
        <v>98.92</v>
      </c>
      <c r="W11" s="93">
        <v>97.97</v>
      </c>
      <c r="X11" s="93">
        <v>95.95</v>
      </c>
      <c r="Y11" s="93">
        <v>96.37</v>
      </c>
      <c r="Z11" s="93">
        <v>95.87</v>
      </c>
      <c r="AA11" s="93">
        <v>93.15</v>
      </c>
      <c r="AB11" s="93">
        <v>92.28</v>
      </c>
      <c r="AC11" s="93">
        <v>94.13</v>
      </c>
      <c r="AD11" s="93">
        <v>93.9</v>
      </c>
      <c r="AE11" s="93">
        <v>95.35</v>
      </c>
      <c r="AF11" s="93">
        <v>93.56</v>
      </c>
      <c r="AG11" s="93">
        <v>92.25</v>
      </c>
      <c r="AH11" s="93">
        <v>91.56</v>
      </c>
      <c r="AI11" s="93">
        <v>93.7</v>
      </c>
      <c r="AJ11" s="93">
        <v>92.45</v>
      </c>
      <c r="AK11" s="93">
        <v>92.11</v>
      </c>
      <c r="AL11" s="93">
        <v>91.9</v>
      </c>
      <c r="AM11" s="93">
        <v>91.52</v>
      </c>
      <c r="AN11" s="93">
        <v>92.16</v>
      </c>
      <c r="AO11" s="93">
        <v>91.62</v>
      </c>
      <c r="AP11" s="93">
        <v>90.53</v>
      </c>
      <c r="AQ11" s="93">
        <v>90.26</v>
      </c>
      <c r="AR11" s="93">
        <v>90.99</v>
      </c>
      <c r="AS11" s="93">
        <v>89.5</v>
      </c>
      <c r="AT11" s="93">
        <v>88.31</v>
      </c>
      <c r="AU11" s="93">
        <v>88.21</v>
      </c>
      <c r="AV11" s="93">
        <v>85.59</v>
      </c>
      <c r="AW11" s="93">
        <v>86.03</v>
      </c>
      <c r="AX11" s="93">
        <v>88.78</v>
      </c>
      <c r="AY11" s="93">
        <v>87.15</v>
      </c>
      <c r="AZ11" s="93">
        <v>85.72</v>
      </c>
      <c r="BA11" s="93">
        <v>87.48</v>
      </c>
      <c r="BB11" s="132">
        <v>89</v>
      </c>
      <c r="BC11" s="93">
        <v>88.04</v>
      </c>
      <c r="BD11" s="93">
        <v>87.15</v>
      </c>
      <c r="BE11" s="93">
        <v>86.83</v>
      </c>
      <c r="BF11" s="93">
        <v>87.08</v>
      </c>
      <c r="BG11" s="93">
        <v>86.13</v>
      </c>
      <c r="BH11" s="93">
        <v>88.5</v>
      </c>
      <c r="BI11" s="93">
        <v>85.87</v>
      </c>
      <c r="BJ11" s="93">
        <v>87</v>
      </c>
      <c r="BK11" s="93">
        <v>86.01</v>
      </c>
      <c r="BL11" s="93">
        <v>85.89</v>
      </c>
      <c r="BM11" s="93">
        <v>85.36</v>
      </c>
      <c r="BN11" s="93">
        <v>85.18</v>
      </c>
      <c r="BO11" s="93">
        <v>85.51</v>
      </c>
      <c r="BP11" s="93">
        <v>83.61</v>
      </c>
      <c r="BQ11" s="93">
        <v>83.61</v>
      </c>
      <c r="BR11" s="93">
        <v>84.5</v>
      </c>
      <c r="BS11" s="93">
        <v>84.7</v>
      </c>
      <c r="BT11" s="93">
        <v>84.2</v>
      </c>
      <c r="BU11" s="93">
        <v>84.46</v>
      </c>
      <c r="BV11" s="133">
        <v>84.7</v>
      </c>
      <c r="BW11" s="93">
        <v>84.49</v>
      </c>
      <c r="BX11" s="93">
        <v>84.66</v>
      </c>
      <c r="BY11" s="93">
        <v>84.44</v>
      </c>
      <c r="BZ11" s="93">
        <v>83.78</v>
      </c>
      <c r="CA11" s="93">
        <v>82.89</v>
      </c>
      <c r="CB11" s="93">
        <v>83.26</v>
      </c>
      <c r="CC11" s="93">
        <v>82.73</v>
      </c>
      <c r="CD11" s="93">
        <v>82.84</v>
      </c>
      <c r="CE11" s="93">
        <v>83.08</v>
      </c>
      <c r="CF11" s="93">
        <v>82.99</v>
      </c>
      <c r="CG11" s="93">
        <v>83</v>
      </c>
      <c r="CH11" s="93">
        <v>83.58</v>
      </c>
      <c r="CI11" s="93">
        <v>83.5</v>
      </c>
      <c r="CJ11" s="93">
        <v>84</v>
      </c>
      <c r="CK11" s="93">
        <v>83.76</v>
      </c>
      <c r="CL11" s="93">
        <v>83.71</v>
      </c>
      <c r="CM11" s="93">
        <v>83.82</v>
      </c>
      <c r="CN11" s="93">
        <v>82.94</v>
      </c>
      <c r="CO11" s="93">
        <v>82.54</v>
      </c>
      <c r="CP11" s="93">
        <v>81.66</v>
      </c>
      <c r="CQ11" s="93">
        <v>81.84</v>
      </c>
      <c r="CR11" s="93">
        <v>82.03</v>
      </c>
      <c r="CS11" s="93">
        <v>82.08</v>
      </c>
      <c r="CT11" s="93">
        <v>82.43</v>
      </c>
      <c r="CU11" s="93">
        <v>81.26</v>
      </c>
      <c r="CV11" s="93">
        <v>81.05</v>
      </c>
      <c r="CW11" s="93">
        <v>80.62</v>
      </c>
      <c r="CX11" s="93">
        <v>80.56</v>
      </c>
      <c r="CY11" s="93">
        <v>79.99</v>
      </c>
      <c r="CZ11" s="93">
        <v>80.23</v>
      </c>
      <c r="DA11" s="93">
        <v>80.86</v>
      </c>
      <c r="DB11" s="93">
        <v>80.1</v>
      </c>
      <c r="DC11" s="93">
        <v>79.8</v>
      </c>
      <c r="DD11" s="93">
        <v>80.6</v>
      </c>
      <c r="DE11" s="93">
        <v>81.85</v>
      </c>
      <c r="DF11" s="93">
        <v>81.58</v>
      </c>
      <c r="DG11" s="93">
        <v>81.54</v>
      </c>
      <c r="DH11" s="93">
        <v>82.53</v>
      </c>
      <c r="DI11" s="93">
        <v>82.72</v>
      </c>
      <c r="DJ11" s="93">
        <v>83.25</v>
      </c>
      <c r="DK11" s="93">
        <v>82.72</v>
      </c>
      <c r="DL11" s="93">
        <v>82.94</v>
      </c>
      <c r="DM11" s="93">
        <v>82.61</v>
      </c>
      <c r="DN11" s="93">
        <v>82.43</v>
      </c>
      <c r="DO11" s="93">
        <v>82.91</v>
      </c>
      <c r="DP11" s="93">
        <v>83.48</v>
      </c>
      <c r="DQ11" s="93">
        <v>83.89</v>
      </c>
      <c r="DR11" s="93">
        <v>84.4</v>
      </c>
      <c r="DS11" s="93">
        <v>84.74</v>
      </c>
      <c r="DT11" s="93">
        <v>84.9</v>
      </c>
      <c r="DU11" s="93">
        <v>84.91</v>
      </c>
      <c r="DV11" s="93">
        <v>84.74</v>
      </c>
      <c r="DW11" s="93">
        <v>85.12</v>
      </c>
      <c r="DX11" s="93">
        <v>84.04</v>
      </c>
      <c r="DY11" s="93">
        <v>84.88</v>
      </c>
      <c r="DZ11" s="93">
        <v>85.09</v>
      </c>
      <c r="EA11" s="93">
        <v>87.09</v>
      </c>
      <c r="EB11" s="93">
        <v>87</v>
      </c>
      <c r="EC11" s="93">
        <v>87.4</v>
      </c>
      <c r="ED11" s="93">
        <v>88.22</v>
      </c>
      <c r="EE11" s="93">
        <v>88.33</v>
      </c>
      <c r="EF11" s="93">
        <v>87.58</v>
      </c>
      <c r="EG11" s="93">
        <v>88.45</v>
      </c>
      <c r="EH11" s="93">
        <v>88.46</v>
      </c>
      <c r="EI11" s="93">
        <v>87.75</v>
      </c>
      <c r="EJ11" s="93">
        <v>85.82</v>
      </c>
      <c r="EK11" s="93">
        <v>86.11</v>
      </c>
      <c r="EL11" s="93">
        <v>86.31</v>
      </c>
      <c r="EM11" s="93">
        <v>85.19</v>
      </c>
      <c r="EN11" s="93">
        <v>85.5</v>
      </c>
      <c r="EO11" s="93">
        <v>85.99</v>
      </c>
      <c r="EP11" s="93">
        <v>84.21</v>
      </c>
      <c r="EQ11" s="93">
        <v>83.95</v>
      </c>
      <c r="ER11" s="93">
        <v>82.33</v>
      </c>
      <c r="ES11" s="93">
        <v>81.95</v>
      </c>
      <c r="ET11" s="93">
        <v>82.5</v>
      </c>
      <c r="EU11" s="93">
        <v>82.03</v>
      </c>
      <c r="EV11" s="93">
        <v>82.27</v>
      </c>
      <c r="EW11" s="93">
        <v>83.2</v>
      </c>
      <c r="EX11" s="93">
        <v>83.52</v>
      </c>
      <c r="EY11" s="93">
        <v>85.2</v>
      </c>
      <c r="EZ11" s="93">
        <v>85.42</v>
      </c>
      <c r="FA11" s="93">
        <v>85.42</v>
      </c>
      <c r="FB11" s="93">
        <v>87.33</v>
      </c>
      <c r="FC11" s="93">
        <v>87</v>
      </c>
      <c r="FD11" s="93">
        <v>91.5</v>
      </c>
      <c r="FE11" s="93">
        <v>91.9</v>
      </c>
      <c r="FF11" s="93">
        <v>91.05</v>
      </c>
      <c r="FG11" s="93">
        <v>92</v>
      </c>
      <c r="FH11" s="93">
        <v>94</v>
      </c>
      <c r="FI11" s="93">
        <v>94.41</v>
      </c>
      <c r="FJ11" s="93">
        <v>95.5</v>
      </c>
      <c r="FK11" s="93">
        <v>96.1</v>
      </c>
      <c r="FL11" s="93">
        <v>96.4</v>
      </c>
      <c r="FM11" s="93">
        <v>98.01</v>
      </c>
      <c r="FN11" s="93">
        <v>97.8</v>
      </c>
      <c r="FO11" s="93">
        <v>97.25</v>
      </c>
      <c r="FP11" s="93">
        <v>98.74</v>
      </c>
      <c r="FQ11" s="93">
        <v>97.58</v>
      </c>
      <c r="FR11" s="93">
        <v>98.5</v>
      </c>
      <c r="FS11" s="93">
        <v>98.9</v>
      </c>
      <c r="FT11" s="93">
        <v>99.1</v>
      </c>
      <c r="FU11" s="93">
        <v>99</v>
      </c>
      <c r="FV11" s="93">
        <v>99.65</v>
      </c>
      <c r="FW11" s="93">
        <v>99.13</v>
      </c>
      <c r="FX11" s="93">
        <v>99.67</v>
      </c>
      <c r="FY11" s="93">
        <v>99.8</v>
      </c>
      <c r="FZ11" s="93">
        <v>100.01</v>
      </c>
      <c r="GA11" s="93">
        <v>99.94</v>
      </c>
      <c r="GB11" s="93">
        <v>98.81</v>
      </c>
      <c r="GC11" s="93">
        <v>99.1</v>
      </c>
      <c r="GD11" s="93">
        <v>99.7</v>
      </c>
      <c r="GE11" s="93">
        <v>99.77</v>
      </c>
    </row>
    <row r="12" spans="1:187" s="16" customFormat="1" ht="9.75">
      <c r="A12" s="10">
        <f t="shared" si="12"/>
        <v>8</v>
      </c>
      <c r="B12" s="11" t="s">
        <v>234</v>
      </c>
      <c r="C12" s="12" t="s">
        <v>233</v>
      </c>
      <c r="D12" s="13">
        <v>36313</v>
      </c>
      <c r="E12" s="13">
        <v>41792</v>
      </c>
      <c r="F12" s="12">
        <v>0</v>
      </c>
      <c r="G12" s="14">
        <v>0</v>
      </c>
      <c r="H12" s="12" t="s">
        <v>543</v>
      </c>
      <c r="I12" s="14">
        <v>0.035</v>
      </c>
      <c r="J12" s="14" t="s">
        <v>502</v>
      </c>
      <c r="K12" s="12" t="s">
        <v>502</v>
      </c>
      <c r="L12" s="34">
        <f t="shared" si="0"/>
        <v>-0.0014858841010401752</v>
      </c>
      <c r="M12" s="15"/>
      <c r="N12" s="12"/>
      <c r="O12" s="12"/>
      <c r="P12" s="12"/>
      <c r="Q12" s="26"/>
      <c r="R12" s="28"/>
      <c r="S12" s="26"/>
      <c r="T12" s="28">
        <v>103</v>
      </c>
      <c r="U12" s="28">
        <v>102.96</v>
      </c>
      <c r="V12" s="28">
        <v>103.5</v>
      </c>
      <c r="W12" s="28">
        <v>103.5</v>
      </c>
      <c r="X12" s="28">
        <v>101.79</v>
      </c>
      <c r="Y12" s="28">
        <v>102.13</v>
      </c>
      <c r="Z12" s="28">
        <v>101.51</v>
      </c>
      <c r="AA12" s="28">
        <v>102.5</v>
      </c>
      <c r="AB12" s="28">
        <v>102.5</v>
      </c>
      <c r="AC12" s="28">
        <v>102.01</v>
      </c>
      <c r="AD12" s="28">
        <v>101.11</v>
      </c>
      <c r="AE12" s="28">
        <v>101</v>
      </c>
      <c r="AF12" s="28">
        <v>100.77</v>
      </c>
      <c r="AG12" s="28">
        <v>100.76</v>
      </c>
      <c r="AH12" s="28">
        <v>102.5</v>
      </c>
      <c r="AI12" s="28">
        <v>101.52</v>
      </c>
      <c r="AJ12" s="28">
        <v>101.11</v>
      </c>
      <c r="AK12" s="28">
        <v>102.32</v>
      </c>
      <c r="AL12" s="28">
        <v>102</v>
      </c>
      <c r="AM12" s="28">
        <v>102.29</v>
      </c>
      <c r="AN12" s="28">
        <v>101.5</v>
      </c>
      <c r="AO12" s="28">
        <v>101.5</v>
      </c>
      <c r="AP12" s="28">
        <v>102.59</v>
      </c>
      <c r="AQ12" s="28">
        <v>101.59</v>
      </c>
      <c r="AR12" s="28">
        <v>101.69</v>
      </c>
      <c r="AS12" s="28">
        <v>101.56</v>
      </c>
      <c r="AT12" s="28">
        <v>101.5</v>
      </c>
      <c r="AU12" s="28">
        <v>101.4</v>
      </c>
      <c r="AV12" s="28">
        <v>100</v>
      </c>
      <c r="AW12" s="28">
        <v>101.44</v>
      </c>
      <c r="AX12" s="28">
        <v>101.44</v>
      </c>
      <c r="AY12" s="28">
        <v>101.59</v>
      </c>
      <c r="AZ12" s="28">
        <v>99.78</v>
      </c>
      <c r="BA12" s="28">
        <v>99.01</v>
      </c>
      <c r="BB12" s="88">
        <v>99.65</v>
      </c>
      <c r="BC12" s="28">
        <v>99.65</v>
      </c>
      <c r="BD12" s="28">
        <v>101.4</v>
      </c>
      <c r="BE12" s="28">
        <v>100.48</v>
      </c>
      <c r="BF12" s="28">
        <v>100.1</v>
      </c>
      <c r="BG12" s="28">
        <v>100.4</v>
      </c>
      <c r="BH12" s="28">
        <v>98.75</v>
      </c>
      <c r="BI12" s="28">
        <v>98.93</v>
      </c>
      <c r="BJ12" s="28">
        <v>98.9</v>
      </c>
      <c r="BK12" s="28">
        <v>98.22</v>
      </c>
      <c r="BL12" s="63">
        <v>99.7</v>
      </c>
      <c r="BM12" s="63">
        <v>99.6</v>
      </c>
      <c r="BN12" s="28">
        <v>98.04</v>
      </c>
      <c r="BO12" s="28">
        <v>98.06</v>
      </c>
      <c r="BP12" s="28">
        <v>98.3</v>
      </c>
      <c r="BQ12" s="28">
        <v>98.01</v>
      </c>
      <c r="BR12" s="28">
        <v>97.36</v>
      </c>
      <c r="BS12" s="28">
        <v>97.36</v>
      </c>
      <c r="BT12" s="28">
        <v>98.6</v>
      </c>
      <c r="BU12" s="28">
        <v>98.91</v>
      </c>
      <c r="BV12" s="124">
        <v>97.3</v>
      </c>
      <c r="BW12" s="28">
        <v>97.3</v>
      </c>
      <c r="BX12" s="28">
        <v>97.4</v>
      </c>
      <c r="BY12" s="28">
        <v>97.35</v>
      </c>
      <c r="BZ12" s="28">
        <v>97.55</v>
      </c>
      <c r="CA12" s="28">
        <v>98.39</v>
      </c>
      <c r="CB12" s="28">
        <v>97.26</v>
      </c>
      <c r="CC12" s="28">
        <v>97.26</v>
      </c>
      <c r="CD12" s="28">
        <v>97.26</v>
      </c>
      <c r="CE12" s="28">
        <v>97.59</v>
      </c>
      <c r="CF12" s="28">
        <v>97.76</v>
      </c>
      <c r="CG12" s="28">
        <v>97</v>
      </c>
      <c r="CH12" s="28">
        <v>98.29</v>
      </c>
      <c r="CI12" s="28">
        <v>96.99</v>
      </c>
      <c r="CJ12" s="28">
        <v>98.25</v>
      </c>
      <c r="CK12" s="28">
        <v>96.54</v>
      </c>
      <c r="CL12" s="28">
        <v>96.54</v>
      </c>
      <c r="CM12" s="28">
        <v>96.54</v>
      </c>
      <c r="CN12" s="28">
        <v>96.5</v>
      </c>
      <c r="CO12" s="28">
        <v>96.5</v>
      </c>
      <c r="CP12" s="28">
        <v>97.29</v>
      </c>
      <c r="CQ12" s="28">
        <v>97.29</v>
      </c>
      <c r="CR12" s="28">
        <v>96.13</v>
      </c>
      <c r="CS12" s="28">
        <v>98.53</v>
      </c>
      <c r="CT12" s="28">
        <v>96.1</v>
      </c>
      <c r="CU12" s="28">
        <v>95.39</v>
      </c>
      <c r="CV12" s="28">
        <v>96.46</v>
      </c>
      <c r="CW12" s="28">
        <v>94.9</v>
      </c>
      <c r="CX12" s="28">
        <v>95.99</v>
      </c>
      <c r="CY12" s="28">
        <v>95.99</v>
      </c>
      <c r="CZ12" s="28">
        <v>95.2</v>
      </c>
      <c r="DA12" s="28">
        <v>95.77</v>
      </c>
      <c r="DB12" s="28">
        <v>95.77</v>
      </c>
      <c r="DC12" s="28">
        <v>93.76</v>
      </c>
      <c r="DD12" s="28">
        <v>94.97</v>
      </c>
      <c r="DE12" s="28">
        <v>94.97</v>
      </c>
      <c r="DF12" s="28">
        <v>92.45</v>
      </c>
      <c r="DG12" s="28">
        <v>92.45</v>
      </c>
      <c r="DH12" s="28">
        <v>93.82</v>
      </c>
      <c r="DI12" s="28">
        <v>92.48</v>
      </c>
      <c r="DJ12" s="28">
        <v>93.89</v>
      </c>
      <c r="DK12" s="28">
        <v>92.26</v>
      </c>
      <c r="DL12" s="28">
        <v>91.42</v>
      </c>
      <c r="DM12" s="28">
        <v>92.42</v>
      </c>
      <c r="DN12" s="28">
        <v>92.75</v>
      </c>
      <c r="DO12" s="28">
        <v>91.7</v>
      </c>
      <c r="DP12" s="28">
        <v>92.75</v>
      </c>
      <c r="DQ12" s="28">
        <v>92.63</v>
      </c>
      <c r="DR12" s="28">
        <v>91.74</v>
      </c>
      <c r="DS12" s="28">
        <v>91.45</v>
      </c>
      <c r="DT12" s="28">
        <v>92.17</v>
      </c>
      <c r="DU12" s="28">
        <v>92.3</v>
      </c>
      <c r="DV12" s="28">
        <v>92.49</v>
      </c>
      <c r="DW12" s="28">
        <v>92.49</v>
      </c>
      <c r="DX12" s="28">
        <v>92.49</v>
      </c>
      <c r="DY12" s="28">
        <v>93.2</v>
      </c>
      <c r="DZ12" s="28">
        <v>92.9</v>
      </c>
      <c r="EA12" s="28">
        <v>92.9</v>
      </c>
      <c r="EB12" s="28">
        <v>93.58</v>
      </c>
      <c r="EC12" s="28">
        <v>94.44</v>
      </c>
      <c r="ED12" s="28">
        <v>94.8</v>
      </c>
      <c r="EE12" s="28">
        <v>95.5</v>
      </c>
      <c r="EF12" s="28">
        <v>94.53</v>
      </c>
      <c r="EG12" s="28">
        <v>94.53</v>
      </c>
      <c r="EH12" s="28">
        <v>94.51</v>
      </c>
      <c r="EI12" s="28">
        <v>94.57</v>
      </c>
      <c r="EJ12" s="28">
        <v>96.04</v>
      </c>
      <c r="EK12" s="28">
        <v>96.04</v>
      </c>
      <c r="EL12" s="28">
        <v>96.04</v>
      </c>
      <c r="EM12" s="28">
        <v>95.3</v>
      </c>
      <c r="EN12" s="28">
        <v>95.82</v>
      </c>
      <c r="EO12" s="28">
        <v>95.82</v>
      </c>
      <c r="EP12" s="28">
        <v>92.75</v>
      </c>
      <c r="EQ12" s="28">
        <v>90.95</v>
      </c>
      <c r="ER12" s="28">
        <v>89.51</v>
      </c>
      <c r="ES12" s="28">
        <v>89.51</v>
      </c>
      <c r="ET12" s="28">
        <v>92.12</v>
      </c>
      <c r="EU12" s="28">
        <v>90.79</v>
      </c>
      <c r="EV12" s="28">
        <v>91.6</v>
      </c>
      <c r="EW12" s="28">
        <v>91.6</v>
      </c>
      <c r="EX12" s="28">
        <v>91</v>
      </c>
      <c r="EY12" s="28">
        <v>91</v>
      </c>
      <c r="EZ12" s="28">
        <v>92.77</v>
      </c>
      <c r="FA12" s="28">
        <v>92.77</v>
      </c>
      <c r="FB12" s="28">
        <v>89</v>
      </c>
      <c r="FC12" s="28">
        <v>90</v>
      </c>
      <c r="FD12" s="28">
        <v>94</v>
      </c>
      <c r="FE12" s="28">
        <v>95.5</v>
      </c>
      <c r="FF12" s="28">
        <v>95.45</v>
      </c>
      <c r="FG12" s="28">
        <v>90.72</v>
      </c>
      <c r="FH12" s="28">
        <v>95.99</v>
      </c>
      <c r="FI12" s="28">
        <v>97.48</v>
      </c>
      <c r="FJ12" s="28">
        <v>96.4</v>
      </c>
      <c r="FK12" s="28">
        <v>97.45</v>
      </c>
      <c r="FL12" s="28">
        <v>99.3</v>
      </c>
      <c r="FM12" s="28">
        <v>99</v>
      </c>
      <c r="FN12" s="28">
        <v>98.55</v>
      </c>
      <c r="FO12" s="28">
        <v>99.49</v>
      </c>
      <c r="FP12" s="28">
        <v>99.3</v>
      </c>
      <c r="FQ12" s="28">
        <v>97.67</v>
      </c>
      <c r="FR12" s="28">
        <v>99</v>
      </c>
      <c r="FS12" s="28">
        <v>99</v>
      </c>
      <c r="FT12" s="28">
        <v>100.5</v>
      </c>
      <c r="FU12" s="28">
        <v>100.5</v>
      </c>
      <c r="FV12" s="28">
        <v>100.4</v>
      </c>
      <c r="FW12" s="28">
        <v>100.2</v>
      </c>
      <c r="FX12" s="28">
        <v>100.5</v>
      </c>
      <c r="FY12" s="28">
        <v>100.51</v>
      </c>
      <c r="FZ12" s="28">
        <v>100.65</v>
      </c>
      <c r="GA12" s="28">
        <v>100.75</v>
      </c>
      <c r="GB12" s="28">
        <v>101</v>
      </c>
      <c r="GC12" s="28">
        <v>100.95</v>
      </c>
      <c r="GD12" s="28">
        <v>100.95</v>
      </c>
      <c r="GE12" s="28">
        <v>100.8</v>
      </c>
    </row>
    <row r="13" spans="1:187" s="16" customFormat="1" ht="9.75">
      <c r="A13" s="10">
        <f t="shared" si="12"/>
        <v>9</v>
      </c>
      <c r="B13" s="11" t="s">
        <v>236</v>
      </c>
      <c r="C13" s="12" t="s">
        <v>235</v>
      </c>
      <c r="D13" s="13">
        <v>36313</v>
      </c>
      <c r="E13" s="13">
        <v>41792</v>
      </c>
      <c r="F13" s="12">
        <v>0</v>
      </c>
      <c r="G13" s="14">
        <v>0</v>
      </c>
      <c r="H13" s="12" t="s">
        <v>36</v>
      </c>
      <c r="I13" s="14">
        <v>0.04</v>
      </c>
      <c r="J13" s="14" t="s">
        <v>502</v>
      </c>
      <c r="K13" s="12" t="s">
        <v>502</v>
      </c>
      <c r="L13" s="34">
        <f t="shared" si="0"/>
        <v>0</v>
      </c>
      <c r="M13" s="15"/>
      <c r="N13" s="12"/>
      <c r="O13" s="12"/>
      <c r="P13" s="12"/>
      <c r="Q13" s="26"/>
      <c r="R13" s="28"/>
      <c r="S13" s="26"/>
      <c r="T13" s="28">
        <v>104.15</v>
      </c>
      <c r="U13" s="28">
        <v>103.75</v>
      </c>
      <c r="V13" s="28">
        <v>103.75</v>
      </c>
      <c r="W13" s="28">
        <v>104.7</v>
      </c>
      <c r="X13" s="28">
        <v>104.48</v>
      </c>
      <c r="Y13" s="28">
        <v>101.1</v>
      </c>
      <c r="Z13" s="28">
        <v>102</v>
      </c>
      <c r="AA13" s="28">
        <v>102.54</v>
      </c>
      <c r="AB13" s="28">
        <v>102.5</v>
      </c>
      <c r="AC13" s="28">
        <v>103.63</v>
      </c>
      <c r="AD13" s="28">
        <v>102.6</v>
      </c>
      <c r="AE13" s="28">
        <v>103.43</v>
      </c>
      <c r="AF13" s="28">
        <v>102.99</v>
      </c>
      <c r="AG13" s="28">
        <v>103.57</v>
      </c>
      <c r="AH13" s="28">
        <v>102.83</v>
      </c>
      <c r="AI13" s="28">
        <v>104.5</v>
      </c>
      <c r="AJ13" s="28">
        <v>104</v>
      </c>
      <c r="AK13" s="28">
        <v>104</v>
      </c>
      <c r="AL13" s="28">
        <v>104.99</v>
      </c>
      <c r="AM13" s="28">
        <v>103.52</v>
      </c>
      <c r="AN13" s="28">
        <v>102.28</v>
      </c>
      <c r="AO13" s="28">
        <v>104.8</v>
      </c>
      <c r="AP13" s="28">
        <v>103.2</v>
      </c>
      <c r="AQ13" s="28">
        <v>103.2</v>
      </c>
      <c r="AR13" s="28">
        <v>101.69</v>
      </c>
      <c r="AS13" s="28">
        <v>102</v>
      </c>
      <c r="AT13" s="28">
        <v>101.84</v>
      </c>
      <c r="AU13" s="28">
        <v>101.78</v>
      </c>
      <c r="AV13" s="28">
        <v>103.36</v>
      </c>
      <c r="AW13" s="28">
        <v>103.36</v>
      </c>
      <c r="AX13" s="28">
        <v>101.34</v>
      </c>
      <c r="AY13" s="28">
        <v>100.5</v>
      </c>
      <c r="AZ13" s="28">
        <v>99.75</v>
      </c>
      <c r="BA13" s="28">
        <v>98.97</v>
      </c>
      <c r="BB13" s="88">
        <v>100.45</v>
      </c>
      <c r="BC13" s="28">
        <v>101</v>
      </c>
      <c r="BD13" s="28">
        <v>102</v>
      </c>
      <c r="BE13" s="28">
        <v>101</v>
      </c>
      <c r="BF13" s="28">
        <v>100.96</v>
      </c>
      <c r="BG13" s="28">
        <v>101.82</v>
      </c>
      <c r="BH13" s="28">
        <v>101.93</v>
      </c>
      <c r="BI13" s="28">
        <v>101.5</v>
      </c>
      <c r="BJ13" s="28">
        <v>102.99</v>
      </c>
      <c r="BK13" s="28">
        <v>102.03</v>
      </c>
      <c r="BL13" s="63">
        <v>101.75</v>
      </c>
      <c r="BM13" s="63">
        <v>101.99</v>
      </c>
      <c r="BN13" s="28">
        <v>101.4</v>
      </c>
      <c r="BO13" s="28">
        <v>101.9</v>
      </c>
      <c r="BP13" s="28">
        <v>100.67</v>
      </c>
      <c r="BQ13" s="28">
        <v>100.15</v>
      </c>
      <c r="BR13" s="28">
        <v>101</v>
      </c>
      <c r="BS13" s="28">
        <v>99.5</v>
      </c>
      <c r="BT13" s="28">
        <v>100</v>
      </c>
      <c r="BU13" s="28">
        <v>100.35</v>
      </c>
      <c r="BV13" s="124">
        <v>99.22</v>
      </c>
      <c r="BW13" s="28">
        <v>99.27</v>
      </c>
      <c r="BX13" s="28">
        <v>100.45</v>
      </c>
      <c r="BY13" s="28">
        <v>99.98</v>
      </c>
      <c r="BZ13" s="28">
        <v>100.33</v>
      </c>
      <c r="CA13" s="28">
        <v>100.89</v>
      </c>
      <c r="CB13" s="28">
        <v>99.8</v>
      </c>
      <c r="CC13" s="28">
        <v>99.8</v>
      </c>
      <c r="CD13" s="28">
        <v>99.92</v>
      </c>
      <c r="CE13" s="28">
        <v>99.97</v>
      </c>
      <c r="CF13" s="28">
        <v>99.47</v>
      </c>
      <c r="CG13" s="28">
        <v>100</v>
      </c>
      <c r="CH13" s="28">
        <v>100.48</v>
      </c>
      <c r="CI13" s="28">
        <v>99.51</v>
      </c>
      <c r="CJ13" s="28">
        <v>100.26</v>
      </c>
      <c r="CK13" s="28">
        <v>99.6</v>
      </c>
      <c r="CL13" s="28">
        <v>99.82</v>
      </c>
      <c r="CM13" s="28">
        <v>99.25</v>
      </c>
      <c r="CN13" s="28">
        <v>99.31</v>
      </c>
      <c r="CO13" s="28">
        <v>99.31</v>
      </c>
      <c r="CP13" s="28">
        <v>99.46</v>
      </c>
      <c r="CQ13" s="28">
        <v>99.01</v>
      </c>
      <c r="CR13" s="28">
        <v>99.1</v>
      </c>
      <c r="CS13" s="28">
        <v>99.26</v>
      </c>
      <c r="CT13" s="28">
        <v>99.26</v>
      </c>
      <c r="CU13" s="28">
        <v>98.61</v>
      </c>
      <c r="CV13" s="28">
        <v>98.53</v>
      </c>
      <c r="CW13" s="28">
        <v>99</v>
      </c>
      <c r="CX13" s="28">
        <v>97.69</v>
      </c>
      <c r="CY13" s="28">
        <v>98.99</v>
      </c>
      <c r="CZ13" s="28">
        <v>97.54</v>
      </c>
      <c r="DA13" s="28">
        <v>97.06</v>
      </c>
      <c r="DB13" s="28">
        <v>97.06</v>
      </c>
      <c r="DC13" s="28">
        <v>96.92</v>
      </c>
      <c r="DD13" s="28">
        <v>98.44</v>
      </c>
      <c r="DE13" s="28">
        <v>98.44</v>
      </c>
      <c r="DF13" s="28">
        <v>98.44</v>
      </c>
      <c r="DG13" s="28">
        <v>98.44</v>
      </c>
      <c r="DH13" s="28">
        <v>98</v>
      </c>
      <c r="DI13" s="28">
        <v>97.25</v>
      </c>
      <c r="DJ13" s="28">
        <v>97.44</v>
      </c>
      <c r="DK13" s="28">
        <v>97.44</v>
      </c>
      <c r="DL13" s="28">
        <v>97.54</v>
      </c>
      <c r="DM13" s="28">
        <v>97.19</v>
      </c>
      <c r="DN13" s="28">
        <v>97.19</v>
      </c>
      <c r="DO13" s="28">
        <v>98.61</v>
      </c>
      <c r="DP13" s="28">
        <v>97.85</v>
      </c>
      <c r="DQ13" s="28">
        <v>98.7</v>
      </c>
      <c r="DR13" s="28">
        <v>98.55</v>
      </c>
      <c r="DS13" s="28">
        <v>98.35</v>
      </c>
      <c r="DT13" s="28">
        <v>98.35</v>
      </c>
      <c r="DU13" s="28">
        <v>97.12</v>
      </c>
      <c r="DV13" s="28">
        <v>96.95</v>
      </c>
      <c r="DW13" s="28">
        <v>97</v>
      </c>
      <c r="DX13" s="28">
        <v>97</v>
      </c>
      <c r="DY13" s="28">
        <v>98.2</v>
      </c>
      <c r="DZ13" s="28">
        <v>97.06</v>
      </c>
      <c r="EA13" s="28">
        <v>96.31</v>
      </c>
      <c r="EB13" s="28">
        <v>97.99</v>
      </c>
      <c r="EC13" s="28">
        <v>99</v>
      </c>
      <c r="ED13" s="28">
        <v>99.1</v>
      </c>
      <c r="EE13" s="28">
        <v>99.5</v>
      </c>
      <c r="EF13" s="28">
        <v>99.44</v>
      </c>
      <c r="EG13" s="28">
        <v>98.23</v>
      </c>
      <c r="EH13" s="28">
        <v>98.78</v>
      </c>
      <c r="EI13" s="28">
        <v>98.2</v>
      </c>
      <c r="EJ13" s="28">
        <v>98.8</v>
      </c>
      <c r="EK13" s="28">
        <v>100.22</v>
      </c>
      <c r="EL13" s="28">
        <v>100.44</v>
      </c>
      <c r="EM13" s="28">
        <v>100.44</v>
      </c>
      <c r="EN13" s="28">
        <v>99.21</v>
      </c>
      <c r="EO13" s="28">
        <v>99.5</v>
      </c>
      <c r="EP13" s="28">
        <v>99.01</v>
      </c>
      <c r="EQ13" s="28">
        <v>100.1</v>
      </c>
      <c r="ER13" s="28">
        <v>99.89</v>
      </c>
      <c r="ES13" s="28">
        <v>99.89</v>
      </c>
      <c r="ET13" s="28">
        <v>99.89</v>
      </c>
      <c r="EU13" s="28">
        <v>99.89</v>
      </c>
      <c r="EV13" s="28">
        <v>99.89</v>
      </c>
      <c r="EW13" s="28">
        <v>99.89</v>
      </c>
      <c r="EX13" s="28">
        <v>95.9</v>
      </c>
      <c r="EY13" s="28">
        <v>95.15</v>
      </c>
      <c r="EZ13" s="28">
        <v>94.94</v>
      </c>
      <c r="FA13" s="28">
        <v>94.88</v>
      </c>
      <c r="FB13" s="28">
        <v>94.86</v>
      </c>
      <c r="FC13" s="28">
        <v>93</v>
      </c>
      <c r="FD13" s="28">
        <v>98</v>
      </c>
      <c r="FE13" s="28">
        <v>100.44</v>
      </c>
      <c r="FF13" s="28">
        <v>96.5</v>
      </c>
      <c r="FG13" s="28">
        <v>96.5</v>
      </c>
      <c r="FH13" s="28">
        <v>100.25</v>
      </c>
      <c r="FI13" s="28">
        <v>99.42</v>
      </c>
      <c r="FJ13" s="28">
        <v>99.4</v>
      </c>
      <c r="FK13" s="28">
        <v>100</v>
      </c>
      <c r="FL13" s="28">
        <v>101</v>
      </c>
      <c r="FM13" s="28">
        <v>100.49</v>
      </c>
      <c r="FN13" s="28">
        <v>100.5</v>
      </c>
      <c r="FO13" s="28">
        <v>100.8</v>
      </c>
      <c r="FP13" s="28">
        <v>100.55</v>
      </c>
      <c r="FQ13" s="28">
        <v>100.55</v>
      </c>
      <c r="FR13" s="28">
        <v>100.45</v>
      </c>
      <c r="FS13" s="28">
        <v>101</v>
      </c>
      <c r="FT13" s="28">
        <v>101</v>
      </c>
      <c r="FU13" s="28">
        <v>102.15</v>
      </c>
      <c r="FV13" s="28">
        <v>101</v>
      </c>
      <c r="FW13" s="28">
        <v>101.7</v>
      </c>
      <c r="FX13" s="28">
        <v>102</v>
      </c>
      <c r="FY13" s="28">
        <v>102.6</v>
      </c>
      <c r="FZ13" s="28">
        <v>102.49</v>
      </c>
      <c r="GA13" s="28">
        <v>100.62</v>
      </c>
      <c r="GB13" s="28">
        <v>102</v>
      </c>
      <c r="GC13" s="28">
        <v>102.29</v>
      </c>
      <c r="GD13" s="28">
        <v>102</v>
      </c>
      <c r="GE13" s="28">
        <v>102</v>
      </c>
    </row>
    <row r="14" spans="1:187" s="16" customFormat="1" ht="9.75">
      <c r="A14" s="10">
        <f t="shared" si="12"/>
        <v>10</v>
      </c>
      <c r="B14" s="11" t="s">
        <v>215</v>
      </c>
      <c r="C14" s="12" t="s">
        <v>216</v>
      </c>
      <c r="D14" s="18">
        <v>36371</v>
      </c>
      <c r="E14" s="18">
        <v>41850</v>
      </c>
      <c r="F14" s="19">
        <v>0</v>
      </c>
      <c r="G14" s="22">
        <v>0</v>
      </c>
      <c r="H14" s="19" t="s">
        <v>221</v>
      </c>
      <c r="I14" s="22">
        <v>0.0475</v>
      </c>
      <c r="J14" s="22" t="s">
        <v>502</v>
      </c>
      <c r="K14" s="19" t="s">
        <v>502</v>
      </c>
      <c r="L14" s="34">
        <f t="shared" si="0"/>
        <v>0.0021894904458598613</v>
      </c>
      <c r="M14" s="15">
        <v>108.36</v>
      </c>
      <c r="N14" s="12">
        <v>108.41</v>
      </c>
      <c r="O14" s="19">
        <v>109.22</v>
      </c>
      <c r="P14" s="19">
        <v>109.66</v>
      </c>
      <c r="Q14" s="28">
        <v>109.45</v>
      </c>
      <c r="R14" s="28">
        <v>110.19</v>
      </c>
      <c r="S14" s="28">
        <v>109.41</v>
      </c>
      <c r="T14" s="28">
        <v>109.32</v>
      </c>
      <c r="U14" s="28">
        <v>111.64</v>
      </c>
      <c r="V14" s="28">
        <v>109.19</v>
      </c>
      <c r="W14" s="28">
        <v>109.02</v>
      </c>
      <c r="X14" s="28">
        <v>108.67</v>
      </c>
      <c r="Y14" s="28">
        <v>108.66</v>
      </c>
      <c r="Z14" s="28">
        <v>107.58</v>
      </c>
      <c r="AA14" s="28">
        <v>107.84</v>
      </c>
      <c r="AB14" s="28">
        <v>107.2</v>
      </c>
      <c r="AC14" s="28">
        <v>107.53</v>
      </c>
      <c r="AD14" s="28">
        <v>107.62</v>
      </c>
      <c r="AE14" s="28">
        <v>107.51</v>
      </c>
      <c r="AF14" s="28">
        <v>107.34</v>
      </c>
      <c r="AG14" s="28">
        <v>107.2</v>
      </c>
      <c r="AH14" s="28">
        <v>107.5</v>
      </c>
      <c r="AI14" s="28">
        <v>107.51</v>
      </c>
      <c r="AJ14" s="28">
        <v>107.15</v>
      </c>
      <c r="AK14" s="28">
        <v>107</v>
      </c>
      <c r="AL14" s="28">
        <v>106.92</v>
      </c>
      <c r="AM14" s="28">
        <v>106.5</v>
      </c>
      <c r="AN14" s="28">
        <v>107.12</v>
      </c>
      <c r="AO14" s="28">
        <v>106.4</v>
      </c>
      <c r="AP14" s="28">
        <v>105.81</v>
      </c>
      <c r="AQ14" s="28">
        <v>104.86</v>
      </c>
      <c r="AR14" s="28">
        <v>105.79</v>
      </c>
      <c r="AS14" s="28">
        <v>105.31</v>
      </c>
      <c r="AT14" s="28">
        <v>105.3</v>
      </c>
      <c r="AU14" s="28">
        <v>103.38</v>
      </c>
      <c r="AV14" s="28">
        <v>103.72</v>
      </c>
      <c r="AW14" s="28">
        <v>103.54</v>
      </c>
      <c r="AX14" s="28">
        <v>104.55</v>
      </c>
      <c r="AY14" s="28">
        <v>103</v>
      </c>
      <c r="AZ14" s="28">
        <v>103.99</v>
      </c>
      <c r="BA14" s="28">
        <v>103.6</v>
      </c>
      <c r="BB14" s="88">
        <v>104.2</v>
      </c>
      <c r="BC14" s="28">
        <v>104.56</v>
      </c>
      <c r="BD14" s="28">
        <v>105.59</v>
      </c>
      <c r="BE14" s="28">
        <v>104.9</v>
      </c>
      <c r="BF14" s="28">
        <v>103.05</v>
      </c>
      <c r="BG14" s="28">
        <v>105.76</v>
      </c>
      <c r="BH14" s="28">
        <v>104.6</v>
      </c>
      <c r="BI14" s="28">
        <v>105.27</v>
      </c>
      <c r="BJ14" s="28">
        <v>105.3</v>
      </c>
      <c r="BK14" s="28">
        <v>105.41</v>
      </c>
      <c r="BL14" s="63">
        <v>105</v>
      </c>
      <c r="BM14" s="63">
        <v>105.41</v>
      </c>
      <c r="BN14" s="28">
        <v>105.2</v>
      </c>
      <c r="BO14" s="28">
        <v>105.08</v>
      </c>
      <c r="BP14" s="28">
        <v>104.69</v>
      </c>
      <c r="BQ14" s="28">
        <v>104.72</v>
      </c>
      <c r="BR14" s="28">
        <v>105.25</v>
      </c>
      <c r="BS14" s="28">
        <v>105</v>
      </c>
      <c r="BT14" s="28">
        <v>104.51</v>
      </c>
      <c r="BU14" s="28">
        <v>104.95</v>
      </c>
      <c r="BV14" s="124">
        <v>104.8</v>
      </c>
      <c r="BW14" s="28">
        <v>105.09</v>
      </c>
      <c r="BX14" s="28">
        <v>105.04</v>
      </c>
      <c r="BY14" s="28">
        <v>104.91</v>
      </c>
      <c r="BZ14" s="28">
        <v>104.7</v>
      </c>
      <c r="CA14" s="28">
        <v>104.97</v>
      </c>
      <c r="CB14" s="28">
        <v>104.88</v>
      </c>
      <c r="CC14" s="28">
        <v>103.96</v>
      </c>
      <c r="CD14" s="28">
        <v>103.97</v>
      </c>
      <c r="CE14" s="28">
        <v>103.9</v>
      </c>
      <c r="CF14" s="28">
        <v>103.89</v>
      </c>
      <c r="CG14" s="28">
        <v>103.44</v>
      </c>
      <c r="CH14" s="28">
        <v>103.47</v>
      </c>
      <c r="CI14" s="28">
        <v>103.89</v>
      </c>
      <c r="CJ14" s="28">
        <v>103.45</v>
      </c>
      <c r="CK14" s="28">
        <v>102.94</v>
      </c>
      <c r="CL14" s="28">
        <v>103.09</v>
      </c>
      <c r="CM14" s="28">
        <v>103.02</v>
      </c>
      <c r="CN14" s="28">
        <v>103.1</v>
      </c>
      <c r="CO14" s="28">
        <v>103.35</v>
      </c>
      <c r="CP14" s="28">
        <v>103.23</v>
      </c>
      <c r="CQ14" s="28">
        <v>102.75</v>
      </c>
      <c r="CR14" s="28">
        <v>103.66</v>
      </c>
      <c r="CS14" s="28">
        <v>103.34</v>
      </c>
      <c r="CT14" s="28">
        <v>103.03</v>
      </c>
      <c r="CU14" s="28">
        <v>102.3</v>
      </c>
      <c r="CV14" s="28">
        <v>102.17</v>
      </c>
      <c r="CW14" s="28">
        <v>102.23</v>
      </c>
      <c r="CX14" s="28">
        <v>101.2</v>
      </c>
      <c r="CY14" s="28">
        <v>99.8</v>
      </c>
      <c r="CZ14" s="28">
        <v>100.25</v>
      </c>
      <c r="DA14" s="28">
        <v>100.62</v>
      </c>
      <c r="DB14" s="28">
        <v>100.57</v>
      </c>
      <c r="DC14" s="28">
        <v>100.75</v>
      </c>
      <c r="DD14" s="28">
        <v>101.67</v>
      </c>
      <c r="DE14" s="28">
        <v>101.89</v>
      </c>
      <c r="DF14" s="28">
        <v>101.24</v>
      </c>
      <c r="DG14" s="28">
        <v>100.69</v>
      </c>
      <c r="DH14" s="28">
        <v>102.16</v>
      </c>
      <c r="DI14" s="28">
        <v>102.7</v>
      </c>
      <c r="DJ14" s="28">
        <v>102.3</v>
      </c>
      <c r="DK14" s="28">
        <v>102.15</v>
      </c>
      <c r="DL14" s="28">
        <v>102</v>
      </c>
      <c r="DM14" s="28">
        <v>101.8</v>
      </c>
      <c r="DN14" s="28">
        <v>102.49</v>
      </c>
      <c r="DO14" s="28">
        <v>101.27</v>
      </c>
      <c r="DP14" s="28">
        <v>101.61</v>
      </c>
      <c r="DQ14" s="28">
        <v>100.92</v>
      </c>
      <c r="DR14" s="28">
        <v>101.23</v>
      </c>
      <c r="DS14" s="28">
        <v>101.38</v>
      </c>
      <c r="DT14" s="28">
        <v>100.8</v>
      </c>
      <c r="DU14" s="28">
        <v>100.26</v>
      </c>
      <c r="DV14" s="28">
        <v>100.66</v>
      </c>
      <c r="DW14" s="28">
        <v>100.54</v>
      </c>
      <c r="DX14" s="28">
        <v>100.96</v>
      </c>
      <c r="DY14" s="28">
        <v>100.75</v>
      </c>
      <c r="DZ14" s="28">
        <v>100.85</v>
      </c>
      <c r="EA14" s="28">
        <v>101.5</v>
      </c>
      <c r="EB14" s="28">
        <v>102.02</v>
      </c>
      <c r="EC14" s="28">
        <v>102.16</v>
      </c>
      <c r="ED14" s="28">
        <v>101.36</v>
      </c>
      <c r="EE14" s="28">
        <v>101.95</v>
      </c>
      <c r="EF14" s="28">
        <v>101.35</v>
      </c>
      <c r="EG14" s="28">
        <v>104.72</v>
      </c>
      <c r="EH14" s="28">
        <v>101.19</v>
      </c>
      <c r="EI14" s="28">
        <v>100.48</v>
      </c>
      <c r="EJ14" s="28">
        <v>101.08</v>
      </c>
      <c r="EK14" s="28">
        <v>100.78</v>
      </c>
      <c r="EL14" s="28">
        <v>100.73</v>
      </c>
      <c r="EM14" s="28">
        <v>100.98</v>
      </c>
      <c r="EN14" s="28">
        <v>100</v>
      </c>
      <c r="EO14" s="28">
        <v>99.75</v>
      </c>
      <c r="EP14" s="28">
        <v>99.8</v>
      </c>
      <c r="EQ14" s="28">
        <v>99.25</v>
      </c>
      <c r="ER14" s="28">
        <v>99.8</v>
      </c>
      <c r="ES14" s="28">
        <v>99.31</v>
      </c>
      <c r="ET14" s="28">
        <v>98.5</v>
      </c>
      <c r="EU14" s="28">
        <v>98.51</v>
      </c>
      <c r="EV14" s="28">
        <v>99.19</v>
      </c>
      <c r="EW14" s="28">
        <v>98.78</v>
      </c>
      <c r="EX14" s="28">
        <v>97.84</v>
      </c>
      <c r="EY14" s="28">
        <v>99.88</v>
      </c>
      <c r="EZ14" s="28">
        <v>98.3</v>
      </c>
      <c r="FA14" s="28">
        <v>86.35</v>
      </c>
      <c r="FB14" s="28">
        <v>79.05</v>
      </c>
      <c r="FC14" s="28">
        <v>86.06</v>
      </c>
      <c r="FD14" s="28">
        <v>91.77</v>
      </c>
      <c r="FE14" s="28">
        <v>91.64</v>
      </c>
      <c r="FF14" s="28">
        <v>91.33</v>
      </c>
      <c r="FG14" s="28">
        <v>91.75</v>
      </c>
      <c r="FH14" s="28">
        <v>97</v>
      </c>
      <c r="FI14" s="28">
        <v>97.91</v>
      </c>
      <c r="FJ14" s="28">
        <v>96.5</v>
      </c>
      <c r="FK14" s="28">
        <v>97.48</v>
      </c>
      <c r="FL14" s="28">
        <v>98</v>
      </c>
      <c r="FM14" s="28">
        <v>97.6</v>
      </c>
      <c r="FN14" s="28">
        <v>96.51</v>
      </c>
      <c r="FO14" s="28">
        <v>96.5</v>
      </c>
      <c r="FP14" s="28">
        <v>95.8</v>
      </c>
      <c r="FQ14" s="28">
        <v>92</v>
      </c>
      <c r="FR14" s="28">
        <v>94.4</v>
      </c>
      <c r="FS14" s="28">
        <v>96.75</v>
      </c>
      <c r="FT14" s="28">
        <v>97.3</v>
      </c>
      <c r="FU14" s="28">
        <v>95.64</v>
      </c>
      <c r="FV14" s="28">
        <v>97.5</v>
      </c>
      <c r="FW14" s="28">
        <v>97.76</v>
      </c>
      <c r="FX14" s="28">
        <v>100.7</v>
      </c>
      <c r="FY14" s="28">
        <v>99.75</v>
      </c>
      <c r="FZ14" s="28">
        <v>100.3</v>
      </c>
      <c r="GA14" s="28">
        <v>100.71</v>
      </c>
      <c r="GB14" s="28">
        <v>99.51</v>
      </c>
      <c r="GC14" s="28">
        <v>100</v>
      </c>
      <c r="GD14" s="28">
        <v>100.48</v>
      </c>
      <c r="GE14" s="28">
        <v>100.7</v>
      </c>
    </row>
    <row r="15" spans="1:187" s="134" customFormat="1" ht="11.25" customHeight="1">
      <c r="A15" s="125">
        <f t="shared" si="12"/>
        <v>11</v>
      </c>
      <c r="B15" s="125" t="s">
        <v>382</v>
      </c>
      <c r="C15" s="126" t="s">
        <v>383</v>
      </c>
      <c r="D15" s="127">
        <v>38387</v>
      </c>
      <c r="E15" s="127">
        <v>42039</v>
      </c>
      <c r="F15" s="128">
        <v>2</v>
      </c>
      <c r="G15" s="135" t="s">
        <v>168</v>
      </c>
      <c r="H15" s="128" t="s">
        <v>460</v>
      </c>
      <c r="I15" s="129">
        <v>0.02</v>
      </c>
      <c r="J15" s="129" t="s">
        <v>502</v>
      </c>
      <c r="K15" s="128" t="s">
        <v>502</v>
      </c>
      <c r="L15" s="130">
        <f t="shared" si="0"/>
        <v>-0.0040000000000000565</v>
      </c>
      <c r="M15" s="131">
        <v>98.5</v>
      </c>
      <c r="N15" s="128">
        <v>98.5</v>
      </c>
      <c r="O15" s="128">
        <v>98.5</v>
      </c>
      <c r="P15" s="128">
        <v>98</v>
      </c>
      <c r="Q15" s="93">
        <v>98.49</v>
      </c>
      <c r="R15" s="93">
        <v>98.5</v>
      </c>
      <c r="S15" s="93">
        <v>99.35</v>
      </c>
      <c r="T15" s="93">
        <v>99.5</v>
      </c>
      <c r="U15" s="93">
        <v>99.5</v>
      </c>
      <c r="V15" s="93">
        <v>99.5</v>
      </c>
      <c r="W15" s="93">
        <v>99.5</v>
      </c>
      <c r="X15" s="93">
        <v>98.49</v>
      </c>
      <c r="Y15" s="93">
        <v>97.2</v>
      </c>
      <c r="Z15" s="93">
        <v>98.1</v>
      </c>
      <c r="AA15" s="93">
        <v>98.5</v>
      </c>
      <c r="AB15" s="93">
        <v>98</v>
      </c>
      <c r="AC15" s="93">
        <v>97</v>
      </c>
      <c r="AD15" s="93">
        <v>97</v>
      </c>
      <c r="AE15" s="93">
        <v>97</v>
      </c>
      <c r="AF15" s="93">
        <v>96.5</v>
      </c>
      <c r="AG15" s="93">
        <v>96.6</v>
      </c>
      <c r="AH15" s="93">
        <v>96.6</v>
      </c>
      <c r="AI15" s="93">
        <v>96.6</v>
      </c>
      <c r="AJ15" s="93">
        <v>95.71</v>
      </c>
      <c r="AK15" s="93">
        <v>94.85</v>
      </c>
      <c r="AL15" s="93">
        <v>94</v>
      </c>
      <c r="AM15" s="93">
        <v>93.25</v>
      </c>
      <c r="AN15" s="93">
        <v>91.94</v>
      </c>
      <c r="AO15" s="93">
        <v>91.9</v>
      </c>
      <c r="AP15" s="93">
        <v>91.8</v>
      </c>
      <c r="AQ15" s="93">
        <v>91.32</v>
      </c>
      <c r="AR15" s="93">
        <v>90.5</v>
      </c>
      <c r="AS15" s="93">
        <v>90.98</v>
      </c>
      <c r="AT15" s="93">
        <v>89.48</v>
      </c>
      <c r="AU15" s="93">
        <v>89.48</v>
      </c>
      <c r="AV15" s="93">
        <v>89.48</v>
      </c>
      <c r="AW15" s="93">
        <v>88.98</v>
      </c>
      <c r="AX15" s="93">
        <v>88.95</v>
      </c>
      <c r="AY15" s="93">
        <v>88.63</v>
      </c>
      <c r="AZ15" s="93">
        <v>85.53</v>
      </c>
      <c r="BA15" s="93">
        <v>88.7</v>
      </c>
      <c r="BB15" s="132">
        <v>88.5</v>
      </c>
      <c r="BC15" s="93">
        <v>87.31</v>
      </c>
      <c r="BD15" s="93">
        <v>87.43</v>
      </c>
      <c r="BE15" s="93">
        <v>89</v>
      </c>
      <c r="BF15" s="93">
        <v>89</v>
      </c>
      <c r="BG15" s="93">
        <v>86.9</v>
      </c>
      <c r="BH15" s="93">
        <v>87.5</v>
      </c>
      <c r="BI15" s="93">
        <v>87.5</v>
      </c>
      <c r="BJ15" s="93">
        <v>88</v>
      </c>
      <c r="BK15" s="93">
        <v>88</v>
      </c>
      <c r="BL15" s="93">
        <v>89.69</v>
      </c>
      <c r="BM15" s="93">
        <v>89.69</v>
      </c>
      <c r="BN15" s="93">
        <v>89.5</v>
      </c>
      <c r="BO15" s="93">
        <v>89.71</v>
      </c>
      <c r="BP15" s="93">
        <v>88.8</v>
      </c>
      <c r="BQ15" s="93">
        <v>88.51</v>
      </c>
      <c r="BR15" s="93">
        <v>89</v>
      </c>
      <c r="BS15" s="93">
        <v>88.08</v>
      </c>
      <c r="BT15" s="93">
        <v>88</v>
      </c>
      <c r="BU15" s="93">
        <v>88.5</v>
      </c>
      <c r="BV15" s="133">
        <v>89.5</v>
      </c>
      <c r="BW15" s="93">
        <v>88.75</v>
      </c>
      <c r="BX15" s="93">
        <v>88.75</v>
      </c>
      <c r="BY15" s="93">
        <v>88.75</v>
      </c>
      <c r="BZ15" s="93">
        <v>86.28</v>
      </c>
      <c r="CA15" s="93">
        <v>86.5</v>
      </c>
      <c r="CB15" s="93">
        <v>86.5</v>
      </c>
      <c r="CC15" s="93">
        <v>85.75</v>
      </c>
      <c r="CD15" s="93">
        <v>86.15</v>
      </c>
      <c r="CE15" s="93">
        <v>86.75</v>
      </c>
      <c r="CF15" s="93">
        <v>86.81</v>
      </c>
      <c r="CG15" s="93">
        <v>86.93</v>
      </c>
      <c r="CH15" s="93">
        <v>86.75</v>
      </c>
      <c r="CI15" s="93">
        <v>86.5</v>
      </c>
      <c r="CJ15" s="93">
        <v>86.06</v>
      </c>
      <c r="CK15" s="93">
        <v>86.05</v>
      </c>
      <c r="CL15" s="93">
        <v>86.05</v>
      </c>
      <c r="CM15" s="93">
        <v>85.18</v>
      </c>
      <c r="CN15" s="93">
        <v>86</v>
      </c>
      <c r="CO15" s="93">
        <v>84.6</v>
      </c>
      <c r="CP15" s="93">
        <v>83.32</v>
      </c>
      <c r="CQ15" s="93">
        <v>83.61</v>
      </c>
      <c r="CR15" s="93">
        <v>83.7</v>
      </c>
      <c r="CS15" s="93">
        <v>83.7</v>
      </c>
      <c r="CT15" s="93">
        <v>84.05</v>
      </c>
      <c r="CU15" s="93">
        <v>86.89</v>
      </c>
      <c r="CV15" s="93">
        <v>86.89</v>
      </c>
      <c r="CW15" s="93">
        <v>86.89</v>
      </c>
      <c r="CX15" s="93">
        <v>83.5</v>
      </c>
      <c r="CY15" s="93">
        <v>87.37</v>
      </c>
      <c r="CZ15" s="93">
        <v>86.89</v>
      </c>
      <c r="DA15" s="93">
        <v>83.5</v>
      </c>
      <c r="DB15" s="93">
        <v>83.5</v>
      </c>
      <c r="DC15" s="93">
        <v>83.5</v>
      </c>
      <c r="DD15" s="93">
        <v>83.01</v>
      </c>
      <c r="DE15" s="93">
        <v>85.49</v>
      </c>
      <c r="DF15" s="93">
        <v>84</v>
      </c>
      <c r="DG15" s="93">
        <v>84</v>
      </c>
      <c r="DH15" s="93">
        <v>86</v>
      </c>
      <c r="DI15" s="93">
        <v>86</v>
      </c>
      <c r="DJ15" s="93">
        <v>86</v>
      </c>
      <c r="DK15" s="93">
        <v>86.5</v>
      </c>
      <c r="DL15" s="93">
        <v>86</v>
      </c>
      <c r="DM15" s="93">
        <v>83.51</v>
      </c>
      <c r="DN15" s="93">
        <v>85</v>
      </c>
      <c r="DO15" s="93">
        <v>85</v>
      </c>
      <c r="DP15" s="93">
        <v>86</v>
      </c>
      <c r="DQ15" s="93">
        <v>86</v>
      </c>
      <c r="DR15" s="93">
        <v>86</v>
      </c>
      <c r="DS15" s="93">
        <v>84.5</v>
      </c>
      <c r="DT15" s="93">
        <v>85</v>
      </c>
      <c r="DU15" s="93">
        <v>84.5</v>
      </c>
      <c r="DV15" s="93">
        <v>85.9</v>
      </c>
      <c r="DW15" s="93">
        <v>85.9</v>
      </c>
      <c r="DX15" s="93">
        <v>85.9</v>
      </c>
      <c r="DY15" s="93">
        <v>84.08</v>
      </c>
      <c r="DZ15" s="93">
        <v>84.5</v>
      </c>
      <c r="EA15" s="93">
        <v>86.98</v>
      </c>
      <c r="EB15" s="93">
        <v>88</v>
      </c>
      <c r="EC15" s="93">
        <v>87.34</v>
      </c>
      <c r="ED15" s="93">
        <v>88.5</v>
      </c>
      <c r="EE15" s="93">
        <v>88.05</v>
      </c>
      <c r="EF15" s="93">
        <v>88.05</v>
      </c>
      <c r="EG15" s="93">
        <v>88.12</v>
      </c>
      <c r="EH15" s="93">
        <v>87.75</v>
      </c>
      <c r="EI15" s="93">
        <v>87.13</v>
      </c>
      <c r="EJ15" s="93">
        <v>88.62</v>
      </c>
      <c r="EK15" s="93">
        <v>87.5</v>
      </c>
      <c r="EL15" s="93">
        <v>87.5</v>
      </c>
      <c r="EM15" s="93">
        <v>87</v>
      </c>
      <c r="EN15" s="93">
        <v>87</v>
      </c>
      <c r="EO15" s="93">
        <v>86.2</v>
      </c>
      <c r="EP15" s="93">
        <v>90</v>
      </c>
      <c r="EQ15" s="93">
        <v>90</v>
      </c>
      <c r="ER15" s="93">
        <v>90</v>
      </c>
      <c r="ES15" s="93">
        <v>90</v>
      </c>
      <c r="ET15" s="93">
        <v>90</v>
      </c>
      <c r="EU15" s="93">
        <v>90</v>
      </c>
      <c r="EV15" s="93">
        <v>88.4</v>
      </c>
      <c r="EW15" s="93">
        <v>88.4</v>
      </c>
      <c r="EX15" s="93">
        <v>83.2</v>
      </c>
      <c r="EY15" s="93">
        <v>84.25</v>
      </c>
      <c r="EZ15" s="93">
        <v>84.3</v>
      </c>
      <c r="FA15" s="93">
        <v>86.15</v>
      </c>
      <c r="FB15" s="93">
        <v>89</v>
      </c>
      <c r="FC15" s="93">
        <v>88</v>
      </c>
      <c r="FD15" s="93">
        <v>90.4</v>
      </c>
      <c r="FE15" s="93">
        <v>92.65</v>
      </c>
      <c r="FF15" s="93">
        <v>94.1</v>
      </c>
      <c r="FG15" s="93">
        <v>93.8</v>
      </c>
      <c r="FH15" s="93">
        <v>93.5</v>
      </c>
      <c r="FI15" s="93">
        <v>96</v>
      </c>
      <c r="FJ15" s="93">
        <v>95.5</v>
      </c>
      <c r="FK15" s="93">
        <v>97.95</v>
      </c>
      <c r="FL15" s="93">
        <v>98.45</v>
      </c>
      <c r="FM15" s="93">
        <v>99.53</v>
      </c>
      <c r="FN15" s="93">
        <v>99.5</v>
      </c>
      <c r="FO15" s="93">
        <v>99.8</v>
      </c>
      <c r="FP15" s="93">
        <v>100.65</v>
      </c>
      <c r="FQ15" s="93">
        <v>99.85</v>
      </c>
      <c r="FR15" s="93">
        <v>100.74</v>
      </c>
      <c r="FS15" s="93">
        <v>100.2</v>
      </c>
      <c r="FT15" s="93">
        <v>100.8</v>
      </c>
      <c r="FU15" s="93">
        <v>100.18</v>
      </c>
      <c r="FV15" s="93">
        <v>101.2</v>
      </c>
      <c r="FW15" s="93">
        <v>101.4</v>
      </c>
      <c r="FX15" s="93">
        <v>101</v>
      </c>
      <c r="FY15" s="93">
        <v>101.6</v>
      </c>
      <c r="FZ15" s="93">
        <v>101.5</v>
      </c>
      <c r="GA15" s="93">
        <v>101.5</v>
      </c>
      <c r="GB15" s="93">
        <v>101</v>
      </c>
      <c r="GC15" s="93">
        <v>100.14</v>
      </c>
      <c r="GD15" s="93">
        <v>100</v>
      </c>
      <c r="GE15" s="93">
        <v>99.6</v>
      </c>
    </row>
    <row r="16" spans="1:187" s="134" customFormat="1" ht="11.25" customHeight="1">
      <c r="A16" s="125">
        <f t="shared" si="12"/>
        <v>12</v>
      </c>
      <c r="B16" s="125" t="s">
        <v>384</v>
      </c>
      <c r="C16" s="126" t="s">
        <v>385</v>
      </c>
      <c r="D16" s="127">
        <v>38408</v>
      </c>
      <c r="E16" s="127">
        <v>42060</v>
      </c>
      <c r="F16" s="128">
        <v>2</v>
      </c>
      <c r="G16" s="129">
        <v>0.04</v>
      </c>
      <c r="H16" s="128" t="s">
        <v>460</v>
      </c>
      <c r="I16" s="129">
        <v>0.015</v>
      </c>
      <c r="J16" s="129" t="s">
        <v>502</v>
      </c>
      <c r="K16" s="128" t="s">
        <v>408</v>
      </c>
      <c r="L16" s="130">
        <f t="shared" si="0"/>
        <v>0</v>
      </c>
      <c r="M16" s="131">
        <v>97.68</v>
      </c>
      <c r="N16" s="128">
        <v>97.73</v>
      </c>
      <c r="O16" s="128">
        <v>97.64</v>
      </c>
      <c r="P16" s="128">
        <v>97.69</v>
      </c>
      <c r="Q16" s="93">
        <v>97.86</v>
      </c>
      <c r="R16" s="93">
        <v>97.83</v>
      </c>
      <c r="S16" s="93">
        <v>97.84</v>
      </c>
      <c r="T16" s="93">
        <v>97.71</v>
      </c>
      <c r="U16" s="93">
        <v>97.84</v>
      </c>
      <c r="V16" s="93">
        <v>97.74</v>
      </c>
      <c r="W16" s="93">
        <v>97.58</v>
      </c>
      <c r="X16" s="93">
        <v>96.9</v>
      </c>
      <c r="Y16" s="93">
        <v>94.74</v>
      </c>
      <c r="Z16" s="93">
        <v>94.65</v>
      </c>
      <c r="AA16" s="93">
        <v>92.65</v>
      </c>
      <c r="AB16" s="93">
        <v>91.7</v>
      </c>
      <c r="AC16" s="93">
        <v>91.17</v>
      </c>
      <c r="AD16" s="93">
        <v>91.02</v>
      </c>
      <c r="AE16" s="93">
        <v>90.97</v>
      </c>
      <c r="AF16" s="93">
        <v>91.02</v>
      </c>
      <c r="AG16" s="93">
        <v>92.16</v>
      </c>
      <c r="AH16" s="93">
        <v>91.21</v>
      </c>
      <c r="AI16" s="93">
        <v>91.06</v>
      </c>
      <c r="AJ16" s="93">
        <v>91.91</v>
      </c>
      <c r="AK16" s="93">
        <v>91.12</v>
      </c>
      <c r="AL16" s="93">
        <v>90.23</v>
      </c>
      <c r="AM16" s="93">
        <v>90.31</v>
      </c>
      <c r="AN16" s="93">
        <v>90.39</v>
      </c>
      <c r="AO16" s="93">
        <v>90.23</v>
      </c>
      <c r="AP16" s="93">
        <v>89.4</v>
      </c>
      <c r="AQ16" s="93">
        <v>88.68</v>
      </c>
      <c r="AR16" s="93">
        <v>89.42</v>
      </c>
      <c r="AS16" s="93">
        <v>87.48</v>
      </c>
      <c r="AT16" s="93">
        <v>86.41</v>
      </c>
      <c r="AU16" s="93">
        <v>87.25</v>
      </c>
      <c r="AV16" s="93">
        <v>86.47</v>
      </c>
      <c r="AW16" s="93">
        <v>87.67</v>
      </c>
      <c r="AX16" s="93">
        <v>86.55</v>
      </c>
      <c r="AY16" s="93">
        <v>86.82</v>
      </c>
      <c r="AZ16" s="93">
        <v>86.44</v>
      </c>
      <c r="BA16" s="93">
        <v>86.15</v>
      </c>
      <c r="BB16" s="132">
        <v>86.2</v>
      </c>
      <c r="BC16" s="93">
        <v>85.96</v>
      </c>
      <c r="BD16" s="93">
        <v>85.61</v>
      </c>
      <c r="BE16" s="93">
        <v>85.93</v>
      </c>
      <c r="BF16" s="93">
        <v>85.64</v>
      </c>
      <c r="BG16" s="93">
        <v>86.03</v>
      </c>
      <c r="BH16" s="93">
        <v>84.78</v>
      </c>
      <c r="BI16" s="93">
        <v>85.8</v>
      </c>
      <c r="BJ16" s="93">
        <v>86.21</v>
      </c>
      <c r="BK16" s="93">
        <v>86.29</v>
      </c>
      <c r="BL16" s="93">
        <v>85.84</v>
      </c>
      <c r="BM16" s="93">
        <v>85.16</v>
      </c>
      <c r="BN16" s="93">
        <v>85.63</v>
      </c>
      <c r="BO16" s="93">
        <v>85.36</v>
      </c>
      <c r="BP16" s="93">
        <v>84.9</v>
      </c>
      <c r="BQ16" s="93">
        <v>85.06</v>
      </c>
      <c r="BR16" s="93">
        <v>85.22</v>
      </c>
      <c r="BS16" s="93">
        <v>85.26</v>
      </c>
      <c r="BT16" s="93">
        <v>85</v>
      </c>
      <c r="BU16" s="93">
        <v>84.97</v>
      </c>
      <c r="BV16" s="133">
        <v>85.12</v>
      </c>
      <c r="BW16" s="93">
        <v>85.14</v>
      </c>
      <c r="BX16" s="93">
        <v>85.58</v>
      </c>
      <c r="BY16" s="93">
        <v>85.34</v>
      </c>
      <c r="BZ16" s="93">
        <v>83.86</v>
      </c>
      <c r="CA16" s="93">
        <v>83.94</v>
      </c>
      <c r="CB16" s="93">
        <v>83.78</v>
      </c>
      <c r="CC16" s="93">
        <v>83.97</v>
      </c>
      <c r="CD16" s="93">
        <v>83.41</v>
      </c>
      <c r="CE16" s="93">
        <v>82.83</v>
      </c>
      <c r="CF16" s="93">
        <v>83.01</v>
      </c>
      <c r="CG16" s="93">
        <v>82.62</v>
      </c>
      <c r="CH16" s="93">
        <v>82.14</v>
      </c>
      <c r="CI16" s="93">
        <v>82.42</v>
      </c>
      <c r="CJ16" s="93">
        <v>82.59</v>
      </c>
      <c r="CK16" s="93">
        <v>82.69</v>
      </c>
      <c r="CL16" s="93">
        <v>82.88</v>
      </c>
      <c r="CM16" s="93">
        <v>82.56</v>
      </c>
      <c r="CN16" s="93">
        <v>81.8</v>
      </c>
      <c r="CO16" s="93">
        <v>82.5</v>
      </c>
      <c r="CP16" s="93">
        <v>81.77</v>
      </c>
      <c r="CQ16" s="93">
        <v>81.32</v>
      </c>
      <c r="CR16" s="93">
        <v>81.77</v>
      </c>
      <c r="CS16" s="93">
        <v>81.58</v>
      </c>
      <c r="CT16" s="93">
        <v>82.02</v>
      </c>
      <c r="CU16" s="93">
        <v>81.39</v>
      </c>
      <c r="CV16" s="93">
        <v>81.92</v>
      </c>
      <c r="CW16" s="93">
        <v>81.45</v>
      </c>
      <c r="CX16" s="93">
        <v>80.76</v>
      </c>
      <c r="CY16" s="93">
        <v>80.13</v>
      </c>
      <c r="CZ16" s="93">
        <v>80.45</v>
      </c>
      <c r="DA16" s="93">
        <v>81.34</v>
      </c>
      <c r="DB16" s="93">
        <v>80.17</v>
      </c>
      <c r="DC16" s="93">
        <v>80.75</v>
      </c>
      <c r="DD16" s="93">
        <v>81.6</v>
      </c>
      <c r="DE16" s="93">
        <v>83.87</v>
      </c>
      <c r="DF16" s="93">
        <v>81.8</v>
      </c>
      <c r="DG16" s="93">
        <v>82.09</v>
      </c>
      <c r="DH16" s="93">
        <v>82.88</v>
      </c>
      <c r="DI16" s="93">
        <v>82.95</v>
      </c>
      <c r="DJ16" s="93">
        <v>82.94</v>
      </c>
      <c r="DK16" s="93">
        <v>82.72</v>
      </c>
      <c r="DL16" s="93">
        <v>82.58</v>
      </c>
      <c r="DM16" s="93">
        <v>82.74</v>
      </c>
      <c r="DN16" s="93">
        <v>82.37</v>
      </c>
      <c r="DO16" s="93">
        <v>82.32</v>
      </c>
      <c r="DP16" s="93">
        <v>82.65</v>
      </c>
      <c r="DQ16" s="93">
        <v>82.51</v>
      </c>
      <c r="DR16" s="93">
        <v>82.54</v>
      </c>
      <c r="DS16" s="93">
        <v>83.06</v>
      </c>
      <c r="DT16" s="93">
        <v>83.75</v>
      </c>
      <c r="DU16" s="93">
        <v>83.77</v>
      </c>
      <c r="DV16" s="93">
        <v>83.41</v>
      </c>
      <c r="DW16" s="93">
        <v>84.11</v>
      </c>
      <c r="DX16" s="93">
        <v>84.15</v>
      </c>
      <c r="DY16" s="93">
        <v>83.53</v>
      </c>
      <c r="DZ16" s="93">
        <v>84.23</v>
      </c>
      <c r="EA16" s="93">
        <v>85.2</v>
      </c>
      <c r="EB16" s="93">
        <v>85.5</v>
      </c>
      <c r="EC16" s="93">
        <v>85.33</v>
      </c>
      <c r="ED16" s="93">
        <v>86.25</v>
      </c>
      <c r="EE16" s="93">
        <v>87.4</v>
      </c>
      <c r="EF16" s="93">
        <v>87.1</v>
      </c>
      <c r="EG16" s="93">
        <v>87.07</v>
      </c>
      <c r="EH16" s="93">
        <v>87.37</v>
      </c>
      <c r="EI16" s="93">
        <v>87.11</v>
      </c>
      <c r="EJ16" s="93">
        <v>86.35</v>
      </c>
      <c r="EK16" s="93">
        <v>86.36</v>
      </c>
      <c r="EL16" s="93">
        <v>86.56</v>
      </c>
      <c r="EM16" s="93">
        <v>85.83</v>
      </c>
      <c r="EN16" s="93">
        <v>85.27</v>
      </c>
      <c r="EO16" s="93">
        <v>86.22</v>
      </c>
      <c r="EP16" s="93">
        <v>85.69</v>
      </c>
      <c r="EQ16" s="93">
        <v>83.98</v>
      </c>
      <c r="ER16" s="93">
        <v>82.54</v>
      </c>
      <c r="ES16" s="93">
        <v>81.3</v>
      </c>
      <c r="ET16" s="93">
        <v>81.93</v>
      </c>
      <c r="EU16" s="93">
        <v>81.45</v>
      </c>
      <c r="EV16" s="93">
        <v>83.08</v>
      </c>
      <c r="EW16" s="93">
        <v>82.6</v>
      </c>
      <c r="EX16" s="93">
        <v>82.86</v>
      </c>
      <c r="EY16" s="93">
        <v>84.27</v>
      </c>
      <c r="EZ16" s="93">
        <v>85.26</v>
      </c>
      <c r="FA16" s="93">
        <v>84.84</v>
      </c>
      <c r="FB16" s="93">
        <v>85.58</v>
      </c>
      <c r="FC16" s="93">
        <v>86.9</v>
      </c>
      <c r="FD16" s="93">
        <v>90.45</v>
      </c>
      <c r="FE16" s="93">
        <v>90.9</v>
      </c>
      <c r="FF16" s="93">
        <v>89.8</v>
      </c>
      <c r="FG16" s="93">
        <v>90.21</v>
      </c>
      <c r="FH16" s="93">
        <v>92.94</v>
      </c>
      <c r="FI16" s="93">
        <v>93.79</v>
      </c>
      <c r="FJ16" s="93">
        <v>94.75</v>
      </c>
      <c r="FK16" s="93">
        <v>95</v>
      </c>
      <c r="FL16" s="93">
        <v>97.9</v>
      </c>
      <c r="FM16" s="93">
        <v>99.85</v>
      </c>
      <c r="FN16" s="93">
        <v>99.91</v>
      </c>
      <c r="FO16" s="93">
        <v>99.91</v>
      </c>
      <c r="FP16" s="93">
        <v>99.91</v>
      </c>
      <c r="FQ16" s="93">
        <v>99.91</v>
      </c>
      <c r="FR16" s="93">
        <v>99.91</v>
      </c>
      <c r="FS16" s="93">
        <v>99.91</v>
      </c>
      <c r="FT16" s="93">
        <v>99.91</v>
      </c>
      <c r="FU16" s="93">
        <v>99.91</v>
      </c>
      <c r="FV16" s="93">
        <v>99.91</v>
      </c>
      <c r="FW16" s="93">
        <v>99.91</v>
      </c>
      <c r="FX16" s="93">
        <v>99.91</v>
      </c>
      <c r="FY16" s="93">
        <v>99.91</v>
      </c>
      <c r="FZ16" s="93">
        <v>99.907</v>
      </c>
      <c r="GA16" s="93">
        <v>99.91</v>
      </c>
      <c r="GB16" s="93">
        <v>99.91</v>
      </c>
      <c r="GC16" s="93">
        <v>99.91</v>
      </c>
      <c r="GD16" s="93">
        <v>99.91</v>
      </c>
      <c r="GE16" s="93">
        <v>99.91</v>
      </c>
    </row>
    <row r="17" spans="1:187" s="134" customFormat="1" ht="11.25" customHeight="1">
      <c r="A17" s="125">
        <f t="shared" si="12"/>
        <v>13</v>
      </c>
      <c r="B17" s="125" t="s">
        <v>306</v>
      </c>
      <c r="C17" s="126" t="s">
        <v>307</v>
      </c>
      <c r="D17" s="127">
        <v>38120</v>
      </c>
      <c r="E17" s="127">
        <v>42137</v>
      </c>
      <c r="F17" s="128">
        <v>3</v>
      </c>
      <c r="G17" s="135" t="s">
        <v>167</v>
      </c>
      <c r="H17" s="128" t="s">
        <v>460</v>
      </c>
      <c r="I17" s="129">
        <v>0</v>
      </c>
      <c r="J17" s="129" t="s">
        <v>408</v>
      </c>
      <c r="K17" s="128" t="s">
        <v>406</v>
      </c>
      <c r="L17" s="130">
        <f t="shared" si="0"/>
        <v>0.0015174506828528648</v>
      </c>
      <c r="M17" s="131">
        <v>98.92</v>
      </c>
      <c r="N17" s="128">
        <v>98.86</v>
      </c>
      <c r="O17" s="128">
        <v>98.95</v>
      </c>
      <c r="P17" s="128">
        <v>98.96</v>
      </c>
      <c r="Q17" s="93">
        <v>99.15</v>
      </c>
      <c r="R17" s="93">
        <v>99.22</v>
      </c>
      <c r="S17" s="93">
        <v>99.11</v>
      </c>
      <c r="T17" s="93">
        <v>99.06</v>
      </c>
      <c r="U17" s="93">
        <v>98.94</v>
      </c>
      <c r="V17" s="93">
        <v>98.86</v>
      </c>
      <c r="W17" s="93">
        <v>98.62</v>
      </c>
      <c r="X17" s="93">
        <v>97.96</v>
      </c>
      <c r="Y17" s="93">
        <v>97.08</v>
      </c>
      <c r="Z17" s="93">
        <v>95.56</v>
      </c>
      <c r="AA17" s="93">
        <v>92.36</v>
      </c>
      <c r="AB17" s="93">
        <v>91.95</v>
      </c>
      <c r="AC17" s="93">
        <v>91.4</v>
      </c>
      <c r="AD17" s="93">
        <v>92.07</v>
      </c>
      <c r="AE17" s="93">
        <v>93.25</v>
      </c>
      <c r="AF17" s="93">
        <v>93.72</v>
      </c>
      <c r="AG17" s="93">
        <v>94.14</v>
      </c>
      <c r="AH17" s="93">
        <v>92.4</v>
      </c>
      <c r="AI17" s="93">
        <v>92.85</v>
      </c>
      <c r="AJ17" s="93">
        <v>92.65</v>
      </c>
      <c r="AK17" s="93">
        <v>92.8</v>
      </c>
      <c r="AL17" s="93">
        <v>92.96</v>
      </c>
      <c r="AM17" s="93">
        <v>92.71</v>
      </c>
      <c r="AN17" s="93">
        <v>92.27</v>
      </c>
      <c r="AO17" s="93">
        <v>90.68</v>
      </c>
      <c r="AP17" s="93">
        <v>88.6</v>
      </c>
      <c r="AQ17" s="93">
        <v>88.39</v>
      </c>
      <c r="AR17" s="93">
        <v>88.1</v>
      </c>
      <c r="AS17" s="93">
        <v>88.45</v>
      </c>
      <c r="AT17" s="93">
        <v>88.65</v>
      </c>
      <c r="AU17" s="93">
        <v>85.56</v>
      </c>
      <c r="AV17" s="93">
        <v>85.43</v>
      </c>
      <c r="AW17" s="93">
        <v>87.47</v>
      </c>
      <c r="AX17" s="93">
        <v>88.16</v>
      </c>
      <c r="AY17" s="93">
        <v>88.34</v>
      </c>
      <c r="AZ17" s="93">
        <v>88.63</v>
      </c>
      <c r="BA17" s="93">
        <v>87.4</v>
      </c>
      <c r="BB17" s="132">
        <v>87.72</v>
      </c>
      <c r="BC17" s="93">
        <v>87.66</v>
      </c>
      <c r="BD17" s="93">
        <v>87.03</v>
      </c>
      <c r="BE17" s="93">
        <v>87.11</v>
      </c>
      <c r="BF17" s="93">
        <v>85.56</v>
      </c>
      <c r="BG17" s="93">
        <v>86.2</v>
      </c>
      <c r="BH17" s="93">
        <v>86.36</v>
      </c>
      <c r="BI17" s="93">
        <v>87.12</v>
      </c>
      <c r="BJ17" s="93">
        <v>87.03</v>
      </c>
      <c r="BK17" s="93">
        <v>86.31</v>
      </c>
      <c r="BL17" s="93">
        <v>85.98</v>
      </c>
      <c r="BM17" s="93">
        <v>86.39</v>
      </c>
      <c r="BN17" s="93">
        <v>86.18</v>
      </c>
      <c r="BO17" s="93">
        <v>85.51</v>
      </c>
      <c r="BP17" s="93">
        <v>85.27</v>
      </c>
      <c r="BQ17" s="93">
        <v>85.89</v>
      </c>
      <c r="BR17" s="93">
        <v>85.91</v>
      </c>
      <c r="BS17" s="93">
        <v>85.48</v>
      </c>
      <c r="BT17" s="93">
        <v>84.9</v>
      </c>
      <c r="BU17" s="93">
        <v>85.29</v>
      </c>
      <c r="BV17" s="133">
        <v>84.31</v>
      </c>
      <c r="BW17" s="93">
        <v>83.43</v>
      </c>
      <c r="BX17" s="93">
        <v>83.57</v>
      </c>
      <c r="BY17" s="93">
        <v>83.37</v>
      </c>
      <c r="BZ17" s="93">
        <v>82.83</v>
      </c>
      <c r="CA17" s="93">
        <v>83.23</v>
      </c>
      <c r="CB17" s="93">
        <v>82.33</v>
      </c>
      <c r="CC17" s="93">
        <v>81.84</v>
      </c>
      <c r="CD17" s="93">
        <v>81.84</v>
      </c>
      <c r="CE17" s="93">
        <v>81.95</v>
      </c>
      <c r="CF17" s="93">
        <v>81.17</v>
      </c>
      <c r="CG17" s="93">
        <v>81.39</v>
      </c>
      <c r="CH17" s="93">
        <v>80.46</v>
      </c>
      <c r="CI17" s="93">
        <v>81.28</v>
      </c>
      <c r="CJ17" s="93">
        <v>81.92</v>
      </c>
      <c r="CK17" s="93">
        <v>81.36</v>
      </c>
      <c r="CL17" s="93">
        <v>80.37</v>
      </c>
      <c r="CM17" s="93">
        <v>80.26</v>
      </c>
      <c r="CN17" s="93">
        <v>80.47</v>
      </c>
      <c r="CO17" s="93">
        <v>80.21</v>
      </c>
      <c r="CP17" s="93">
        <v>80.03</v>
      </c>
      <c r="CQ17" s="93">
        <v>79.91</v>
      </c>
      <c r="CR17" s="93">
        <v>80</v>
      </c>
      <c r="CS17" s="93">
        <v>79.91</v>
      </c>
      <c r="CT17" s="93">
        <v>79.95</v>
      </c>
      <c r="CU17" s="93">
        <v>79.48</v>
      </c>
      <c r="CV17" s="93">
        <v>79.4</v>
      </c>
      <c r="CW17" s="93">
        <v>79.08</v>
      </c>
      <c r="CX17" s="93">
        <v>77.92</v>
      </c>
      <c r="CY17" s="93">
        <v>77.78</v>
      </c>
      <c r="CZ17" s="93">
        <v>78.12</v>
      </c>
      <c r="DA17" s="93">
        <v>77.62</v>
      </c>
      <c r="DB17" s="93">
        <v>77.06</v>
      </c>
      <c r="DC17" s="93">
        <v>77.6</v>
      </c>
      <c r="DD17" s="93">
        <v>78.02</v>
      </c>
      <c r="DE17" s="93">
        <v>78.63</v>
      </c>
      <c r="DF17" s="93">
        <v>77.85</v>
      </c>
      <c r="DG17" s="93">
        <v>78.72</v>
      </c>
      <c r="DH17" s="93">
        <v>79.55</v>
      </c>
      <c r="DI17" s="93">
        <v>79.52</v>
      </c>
      <c r="DJ17" s="93">
        <v>79.75</v>
      </c>
      <c r="DK17" s="93">
        <v>79.5</v>
      </c>
      <c r="DL17" s="93">
        <v>80.32</v>
      </c>
      <c r="DM17" s="93">
        <v>80.49</v>
      </c>
      <c r="DN17" s="93">
        <v>81.98</v>
      </c>
      <c r="DO17" s="93">
        <v>82.42</v>
      </c>
      <c r="DP17" s="93">
        <v>82.52</v>
      </c>
      <c r="DQ17" s="93">
        <v>82.41</v>
      </c>
      <c r="DR17" s="93">
        <v>82.72</v>
      </c>
      <c r="DS17" s="93">
        <v>82.79</v>
      </c>
      <c r="DT17" s="93">
        <v>82.57</v>
      </c>
      <c r="DU17" s="93">
        <v>82.21</v>
      </c>
      <c r="DV17" s="93">
        <v>82.09</v>
      </c>
      <c r="DW17" s="93">
        <v>81.22</v>
      </c>
      <c r="DX17" s="93">
        <v>81.45</v>
      </c>
      <c r="DY17" s="93">
        <v>81.57</v>
      </c>
      <c r="DZ17" s="93">
        <v>82.57</v>
      </c>
      <c r="EA17" s="93">
        <v>84.52</v>
      </c>
      <c r="EB17" s="93">
        <v>84.92</v>
      </c>
      <c r="EC17" s="93">
        <v>85.36</v>
      </c>
      <c r="ED17" s="93">
        <v>86.31</v>
      </c>
      <c r="EE17" s="93">
        <v>86.55</v>
      </c>
      <c r="EF17" s="93">
        <v>86.37</v>
      </c>
      <c r="EG17" s="93">
        <v>86.76</v>
      </c>
      <c r="EH17" s="93">
        <v>86.87</v>
      </c>
      <c r="EI17" s="93">
        <v>86.82</v>
      </c>
      <c r="EJ17" s="93">
        <v>85.13</v>
      </c>
      <c r="EK17" s="93">
        <v>85.23</v>
      </c>
      <c r="EL17" s="93">
        <v>85.01</v>
      </c>
      <c r="EM17" s="93">
        <v>84.9</v>
      </c>
      <c r="EN17" s="93">
        <v>82.81</v>
      </c>
      <c r="EO17" s="93">
        <v>83.33</v>
      </c>
      <c r="EP17" s="93">
        <v>82.21</v>
      </c>
      <c r="EQ17" s="93">
        <v>81.24</v>
      </c>
      <c r="ER17" s="93">
        <v>79.49</v>
      </c>
      <c r="ES17" s="93">
        <v>79.44</v>
      </c>
      <c r="ET17" s="93">
        <v>79.26</v>
      </c>
      <c r="EU17" s="93">
        <v>79.44</v>
      </c>
      <c r="EV17" s="93">
        <v>79.55</v>
      </c>
      <c r="EW17" s="93">
        <v>79.89</v>
      </c>
      <c r="EX17" s="93">
        <v>80.84</v>
      </c>
      <c r="EY17" s="93">
        <v>82.31</v>
      </c>
      <c r="EZ17" s="93">
        <v>82.31</v>
      </c>
      <c r="FA17" s="93">
        <v>81.52</v>
      </c>
      <c r="FB17" s="93">
        <v>82.81</v>
      </c>
      <c r="FC17" s="93">
        <v>84.76</v>
      </c>
      <c r="FD17" s="93">
        <v>90.15</v>
      </c>
      <c r="FE17" s="93">
        <v>89.35</v>
      </c>
      <c r="FF17" s="93">
        <v>90.5</v>
      </c>
      <c r="FG17" s="93">
        <v>90.5</v>
      </c>
      <c r="FH17" s="93">
        <v>92.75</v>
      </c>
      <c r="FI17" s="93">
        <v>93.5</v>
      </c>
      <c r="FJ17" s="93">
        <v>93.85</v>
      </c>
      <c r="FK17" s="93">
        <v>93.41</v>
      </c>
      <c r="FL17" s="93">
        <v>94.21</v>
      </c>
      <c r="FM17" s="93">
        <v>96.6</v>
      </c>
      <c r="FN17" s="93">
        <v>96.6</v>
      </c>
      <c r="FO17" s="93">
        <v>97.1</v>
      </c>
      <c r="FP17" s="93">
        <v>97.5</v>
      </c>
      <c r="FQ17" s="93">
        <v>96.25</v>
      </c>
      <c r="FR17" s="93">
        <v>96.85</v>
      </c>
      <c r="FS17" s="93">
        <v>96.57</v>
      </c>
      <c r="FT17" s="93">
        <v>96.65</v>
      </c>
      <c r="FU17" s="93">
        <v>97</v>
      </c>
      <c r="FV17" s="93">
        <v>97.89</v>
      </c>
      <c r="FW17" s="93">
        <v>98.7</v>
      </c>
      <c r="FX17" s="93">
        <v>99</v>
      </c>
      <c r="FY17" s="93">
        <v>99.8</v>
      </c>
      <c r="FZ17" s="93">
        <v>99.63</v>
      </c>
      <c r="GA17" s="93">
        <v>98.25</v>
      </c>
      <c r="GB17" s="93">
        <v>98</v>
      </c>
      <c r="GC17" s="93">
        <v>97.81</v>
      </c>
      <c r="GD17" s="93">
        <v>98.85</v>
      </c>
      <c r="GE17" s="93">
        <v>99</v>
      </c>
    </row>
    <row r="18" spans="1:187" s="134" customFormat="1" ht="11.25" customHeight="1">
      <c r="A18" s="125">
        <f t="shared" si="12"/>
        <v>14</v>
      </c>
      <c r="B18" s="125" t="s">
        <v>522</v>
      </c>
      <c r="C18" s="126" t="s">
        <v>523</v>
      </c>
      <c r="D18" s="127">
        <v>38142</v>
      </c>
      <c r="E18" s="127">
        <v>42159</v>
      </c>
      <c r="F18" s="128">
        <v>3</v>
      </c>
      <c r="G18" s="129" t="s">
        <v>465</v>
      </c>
      <c r="H18" s="128" t="s">
        <v>466</v>
      </c>
      <c r="I18" s="129">
        <v>0</v>
      </c>
      <c r="J18" s="129" t="s">
        <v>408</v>
      </c>
      <c r="K18" s="128" t="s">
        <v>406</v>
      </c>
      <c r="L18" s="130">
        <f t="shared" si="0"/>
        <v>0.03796791443850264</v>
      </c>
      <c r="M18" s="131">
        <v>96.9</v>
      </c>
      <c r="N18" s="128">
        <v>96.88</v>
      </c>
      <c r="O18" s="128">
        <v>96.87</v>
      </c>
      <c r="P18" s="128">
        <v>97.08</v>
      </c>
      <c r="Q18" s="93">
        <v>96.99</v>
      </c>
      <c r="R18" s="93">
        <v>97.01</v>
      </c>
      <c r="S18" s="93">
        <v>96.97</v>
      </c>
      <c r="T18" s="93">
        <v>96.94</v>
      </c>
      <c r="U18" s="93">
        <v>96.8</v>
      </c>
      <c r="V18" s="93">
        <v>96.63</v>
      </c>
      <c r="W18" s="93">
        <v>95.78</v>
      </c>
      <c r="X18" s="93">
        <v>94.55</v>
      </c>
      <c r="Y18" s="93">
        <v>94.18</v>
      </c>
      <c r="Z18" s="93">
        <v>94.17</v>
      </c>
      <c r="AA18" s="93">
        <v>94.07</v>
      </c>
      <c r="AB18" s="93">
        <v>93.32</v>
      </c>
      <c r="AC18" s="93">
        <v>91.7</v>
      </c>
      <c r="AD18" s="93">
        <v>92.11</v>
      </c>
      <c r="AE18" s="93">
        <v>92.83</v>
      </c>
      <c r="AF18" s="93">
        <v>92.32</v>
      </c>
      <c r="AG18" s="93">
        <v>92.09</v>
      </c>
      <c r="AH18" s="93">
        <v>92.09</v>
      </c>
      <c r="AI18" s="93">
        <v>91.99</v>
      </c>
      <c r="AJ18" s="93">
        <v>91.37</v>
      </c>
      <c r="AK18" s="93">
        <v>90.95</v>
      </c>
      <c r="AL18" s="93">
        <v>90.54</v>
      </c>
      <c r="AM18" s="93">
        <v>90.12</v>
      </c>
      <c r="AN18" s="93">
        <v>89.79</v>
      </c>
      <c r="AO18" s="93">
        <v>88.43</v>
      </c>
      <c r="AP18" s="93">
        <v>88.06</v>
      </c>
      <c r="AQ18" s="93">
        <v>87.99</v>
      </c>
      <c r="AR18" s="93">
        <v>87.57</v>
      </c>
      <c r="AS18" s="93">
        <v>87.47</v>
      </c>
      <c r="AT18" s="93">
        <v>86.94</v>
      </c>
      <c r="AU18" s="93">
        <v>86.03</v>
      </c>
      <c r="AV18" s="93">
        <v>85.99</v>
      </c>
      <c r="AW18" s="93">
        <v>87</v>
      </c>
      <c r="AX18" s="93">
        <v>86.81</v>
      </c>
      <c r="AY18" s="93">
        <v>86.31</v>
      </c>
      <c r="AZ18" s="93">
        <v>84.16</v>
      </c>
      <c r="BA18" s="93">
        <v>84.81</v>
      </c>
      <c r="BB18" s="132">
        <v>85.26</v>
      </c>
      <c r="BC18" s="93">
        <v>85.21</v>
      </c>
      <c r="BD18" s="93">
        <v>85.28</v>
      </c>
      <c r="BE18" s="93">
        <v>85.23</v>
      </c>
      <c r="BF18" s="93">
        <v>86.75</v>
      </c>
      <c r="BG18" s="93">
        <v>86</v>
      </c>
      <c r="BH18" s="93">
        <v>85.94</v>
      </c>
      <c r="BI18" s="93">
        <v>85.76</v>
      </c>
      <c r="BJ18" s="93">
        <v>85.45</v>
      </c>
      <c r="BK18" s="93">
        <v>85.95</v>
      </c>
      <c r="BL18" s="93">
        <v>85.98</v>
      </c>
      <c r="BM18" s="93">
        <v>85.46</v>
      </c>
      <c r="BN18" s="93">
        <v>86.36</v>
      </c>
      <c r="BO18" s="93">
        <v>85.96</v>
      </c>
      <c r="BP18" s="93">
        <v>85.17</v>
      </c>
      <c r="BQ18" s="93">
        <v>84.34</v>
      </c>
      <c r="BR18" s="93">
        <v>83.91</v>
      </c>
      <c r="BS18" s="93">
        <v>84.29</v>
      </c>
      <c r="BT18" s="93">
        <v>84</v>
      </c>
      <c r="BU18" s="93">
        <v>84</v>
      </c>
      <c r="BV18" s="133">
        <v>84.06</v>
      </c>
      <c r="BW18" s="93">
        <v>83.69</v>
      </c>
      <c r="BX18" s="93">
        <v>83.38</v>
      </c>
      <c r="BY18" s="93">
        <v>83.42</v>
      </c>
      <c r="BZ18" s="93">
        <v>82.72</v>
      </c>
      <c r="CA18" s="93">
        <v>83.34</v>
      </c>
      <c r="CB18" s="93">
        <v>82.54</v>
      </c>
      <c r="CC18" s="93">
        <v>82</v>
      </c>
      <c r="CD18" s="93">
        <v>81.05</v>
      </c>
      <c r="CE18" s="93">
        <v>81.79</v>
      </c>
      <c r="CF18" s="93">
        <v>81</v>
      </c>
      <c r="CG18" s="93">
        <v>81.54</v>
      </c>
      <c r="CH18" s="93">
        <v>81.54</v>
      </c>
      <c r="CI18" s="93">
        <v>80.56</v>
      </c>
      <c r="CJ18" s="93">
        <v>80.79</v>
      </c>
      <c r="CK18" s="93">
        <v>81.42</v>
      </c>
      <c r="CL18" s="93">
        <v>81.72</v>
      </c>
      <c r="CM18" s="93">
        <v>82.47</v>
      </c>
      <c r="CN18" s="93">
        <v>80.91</v>
      </c>
      <c r="CO18" s="93">
        <v>81.03</v>
      </c>
      <c r="CP18" s="93">
        <v>80.44</v>
      </c>
      <c r="CQ18" s="93">
        <v>79.91</v>
      </c>
      <c r="CR18" s="93">
        <v>79.56</v>
      </c>
      <c r="CS18" s="93">
        <v>79.66</v>
      </c>
      <c r="CT18" s="93">
        <v>79.87</v>
      </c>
      <c r="CU18" s="93">
        <v>80.04</v>
      </c>
      <c r="CV18" s="93">
        <v>78.96</v>
      </c>
      <c r="CW18" s="93">
        <v>77.43</v>
      </c>
      <c r="CX18" s="93">
        <v>77</v>
      </c>
      <c r="CY18" s="93">
        <v>76.74</v>
      </c>
      <c r="CZ18" s="93">
        <v>77.85</v>
      </c>
      <c r="DA18" s="93">
        <v>78.69</v>
      </c>
      <c r="DB18" s="93">
        <v>77.5</v>
      </c>
      <c r="DC18" s="93">
        <v>77.89</v>
      </c>
      <c r="DD18" s="93">
        <v>77.9</v>
      </c>
      <c r="DE18" s="93">
        <v>78.99</v>
      </c>
      <c r="DF18" s="93">
        <v>79</v>
      </c>
      <c r="DG18" s="93">
        <v>79.25</v>
      </c>
      <c r="DH18" s="93">
        <v>78.54</v>
      </c>
      <c r="DI18" s="93">
        <v>78.25</v>
      </c>
      <c r="DJ18" s="93">
        <v>78.35</v>
      </c>
      <c r="DK18" s="93">
        <v>78.15</v>
      </c>
      <c r="DL18" s="93">
        <v>78.38</v>
      </c>
      <c r="DM18" s="93">
        <v>78.65</v>
      </c>
      <c r="DN18" s="93">
        <v>78.9</v>
      </c>
      <c r="DO18" s="93">
        <v>78.24</v>
      </c>
      <c r="DP18" s="93">
        <v>79.75</v>
      </c>
      <c r="DQ18" s="93">
        <v>79.79</v>
      </c>
      <c r="DR18" s="93">
        <v>78.86</v>
      </c>
      <c r="DS18" s="93">
        <v>78.48</v>
      </c>
      <c r="DT18" s="93">
        <v>79.4</v>
      </c>
      <c r="DU18" s="93">
        <v>79.15</v>
      </c>
      <c r="DV18" s="93">
        <v>79.3</v>
      </c>
      <c r="DW18" s="93">
        <v>78.96</v>
      </c>
      <c r="DX18" s="93">
        <v>80.04</v>
      </c>
      <c r="DY18" s="93">
        <v>79.92</v>
      </c>
      <c r="DZ18" s="93">
        <v>80.02</v>
      </c>
      <c r="EA18" s="93">
        <v>80.36</v>
      </c>
      <c r="EB18" s="93">
        <v>82.74</v>
      </c>
      <c r="EC18" s="93">
        <v>81.77</v>
      </c>
      <c r="ED18" s="93">
        <v>83.76</v>
      </c>
      <c r="EE18" s="93">
        <v>83.95</v>
      </c>
      <c r="EF18" s="93">
        <v>83.51</v>
      </c>
      <c r="EG18" s="93">
        <v>82.64</v>
      </c>
      <c r="EH18" s="93">
        <v>82.91</v>
      </c>
      <c r="EI18" s="93">
        <v>83</v>
      </c>
      <c r="EJ18" s="93">
        <v>80.37</v>
      </c>
      <c r="EK18" s="93">
        <v>81.8</v>
      </c>
      <c r="EL18" s="93">
        <v>80.79</v>
      </c>
      <c r="EM18" s="93">
        <v>80.26</v>
      </c>
      <c r="EN18" s="93">
        <v>80.25</v>
      </c>
      <c r="EO18" s="93">
        <v>80</v>
      </c>
      <c r="EP18" s="93">
        <v>79.5</v>
      </c>
      <c r="EQ18" s="93">
        <v>78.1</v>
      </c>
      <c r="ER18" s="93">
        <v>76.67</v>
      </c>
      <c r="ES18" s="93">
        <v>75.2</v>
      </c>
      <c r="ET18" s="93">
        <v>72.88</v>
      </c>
      <c r="EU18" s="93">
        <v>74.6</v>
      </c>
      <c r="EV18" s="93">
        <v>73.57</v>
      </c>
      <c r="EW18" s="93">
        <v>74.04</v>
      </c>
      <c r="EX18" s="93">
        <v>76.7</v>
      </c>
      <c r="EY18" s="93">
        <v>77.93</v>
      </c>
      <c r="EZ18" s="93">
        <v>73.15</v>
      </c>
      <c r="FA18" s="93">
        <v>60.07</v>
      </c>
      <c r="FB18" s="93">
        <v>60</v>
      </c>
      <c r="FC18" s="93">
        <v>73.39</v>
      </c>
      <c r="FD18" s="93">
        <v>77</v>
      </c>
      <c r="FE18" s="93">
        <v>71</v>
      </c>
      <c r="FF18" s="93">
        <v>72.5</v>
      </c>
      <c r="FG18" s="93">
        <v>72.5</v>
      </c>
      <c r="FH18" s="93">
        <v>76.5</v>
      </c>
      <c r="FI18" s="93">
        <v>76.4</v>
      </c>
      <c r="FJ18" s="93">
        <v>77.5</v>
      </c>
      <c r="FK18" s="93">
        <v>76</v>
      </c>
      <c r="FL18" s="93">
        <v>78.25</v>
      </c>
      <c r="FM18" s="93">
        <v>82.6</v>
      </c>
      <c r="FN18" s="93">
        <v>80.48</v>
      </c>
      <c r="FO18" s="93">
        <v>80.39</v>
      </c>
      <c r="FP18" s="93">
        <v>77</v>
      </c>
      <c r="FQ18" s="93">
        <v>79.5</v>
      </c>
      <c r="FR18" s="93">
        <v>79</v>
      </c>
      <c r="FS18" s="93">
        <v>80</v>
      </c>
      <c r="FT18" s="93">
        <v>79.9</v>
      </c>
      <c r="FU18" s="93">
        <v>80.5</v>
      </c>
      <c r="FV18" s="93">
        <v>82.6</v>
      </c>
      <c r="FW18" s="93">
        <v>84.5</v>
      </c>
      <c r="FX18" s="93">
        <v>89.46</v>
      </c>
      <c r="FY18" s="93">
        <v>90.43</v>
      </c>
      <c r="FZ18" s="93">
        <v>92.65</v>
      </c>
      <c r="GA18" s="93">
        <v>93.8</v>
      </c>
      <c r="GB18" s="93">
        <v>93.07</v>
      </c>
      <c r="GC18" s="93">
        <v>92.99</v>
      </c>
      <c r="GD18" s="93">
        <v>93.5</v>
      </c>
      <c r="GE18" s="93">
        <v>97.05</v>
      </c>
    </row>
    <row r="19" spans="1:187" s="134" customFormat="1" ht="11.25" customHeight="1">
      <c r="A19" s="125">
        <f t="shared" si="12"/>
        <v>15</v>
      </c>
      <c r="B19" s="125" t="s">
        <v>428</v>
      </c>
      <c r="C19" s="126" t="s">
        <v>429</v>
      </c>
      <c r="D19" s="127">
        <v>38530</v>
      </c>
      <c r="E19" s="127">
        <v>42548</v>
      </c>
      <c r="F19" s="128">
        <v>2</v>
      </c>
      <c r="G19" s="129">
        <v>0.04</v>
      </c>
      <c r="H19" s="128" t="s">
        <v>460</v>
      </c>
      <c r="I19" s="129">
        <v>0</v>
      </c>
      <c r="J19" s="129" t="s">
        <v>408</v>
      </c>
      <c r="K19" s="128" t="s">
        <v>456</v>
      </c>
      <c r="L19" s="130">
        <f t="shared" si="0"/>
        <v>0.025352983613315404</v>
      </c>
      <c r="M19" s="131">
        <v>97.25</v>
      </c>
      <c r="N19" s="128">
        <v>97.75</v>
      </c>
      <c r="O19" s="128">
        <v>97.93</v>
      </c>
      <c r="P19" s="128">
        <v>97.45</v>
      </c>
      <c r="Q19" s="93">
        <v>97.73</v>
      </c>
      <c r="R19" s="93">
        <v>97.79</v>
      </c>
      <c r="S19" s="93">
        <v>97.6</v>
      </c>
      <c r="T19" s="93">
        <v>97.38</v>
      </c>
      <c r="U19" s="93">
        <v>96.8</v>
      </c>
      <c r="V19" s="93">
        <v>97.49</v>
      </c>
      <c r="W19" s="93">
        <v>97.25</v>
      </c>
      <c r="X19" s="93">
        <v>95.24</v>
      </c>
      <c r="Y19" s="93">
        <v>96</v>
      </c>
      <c r="Z19" s="93">
        <v>96</v>
      </c>
      <c r="AA19" s="93">
        <v>94.85</v>
      </c>
      <c r="AB19" s="93">
        <v>93.32</v>
      </c>
      <c r="AC19" s="93">
        <v>94.95</v>
      </c>
      <c r="AD19" s="93">
        <v>94.95</v>
      </c>
      <c r="AE19" s="93">
        <v>93.57</v>
      </c>
      <c r="AF19" s="93">
        <v>93.57</v>
      </c>
      <c r="AG19" s="93">
        <v>93.57</v>
      </c>
      <c r="AH19" s="93">
        <v>92.99</v>
      </c>
      <c r="AI19" s="93">
        <v>94.83</v>
      </c>
      <c r="AJ19" s="93">
        <v>93.89</v>
      </c>
      <c r="AK19" s="93">
        <v>93.95</v>
      </c>
      <c r="AL19" s="93">
        <v>93.95</v>
      </c>
      <c r="AM19" s="93">
        <v>93.95</v>
      </c>
      <c r="AN19" s="93">
        <v>93.5</v>
      </c>
      <c r="AO19" s="93">
        <v>93.5</v>
      </c>
      <c r="AP19" s="93">
        <v>94.5</v>
      </c>
      <c r="AQ19" s="93">
        <v>93.95</v>
      </c>
      <c r="AR19" s="93">
        <v>92.1</v>
      </c>
      <c r="AS19" s="93">
        <v>91.48</v>
      </c>
      <c r="AT19" s="93">
        <v>90</v>
      </c>
      <c r="AU19" s="93">
        <v>90</v>
      </c>
      <c r="AV19" s="93">
        <v>90</v>
      </c>
      <c r="AW19" s="93">
        <v>90</v>
      </c>
      <c r="AX19" s="93">
        <v>91.22</v>
      </c>
      <c r="AY19" s="93">
        <v>91.22</v>
      </c>
      <c r="AZ19" s="93">
        <v>91.22</v>
      </c>
      <c r="BA19" s="93">
        <v>91.22</v>
      </c>
      <c r="BB19" s="132">
        <v>89.75</v>
      </c>
      <c r="BC19" s="93">
        <v>89.75</v>
      </c>
      <c r="BD19" s="93">
        <v>89.75</v>
      </c>
      <c r="BE19" s="93">
        <v>89.75</v>
      </c>
      <c r="BF19" s="93">
        <v>89.75</v>
      </c>
      <c r="BG19" s="93">
        <v>89.75</v>
      </c>
      <c r="BH19" s="93">
        <v>84.01</v>
      </c>
      <c r="BI19" s="93">
        <v>82.58</v>
      </c>
      <c r="BJ19" s="93">
        <v>84</v>
      </c>
      <c r="BK19" s="93">
        <v>80.51</v>
      </c>
      <c r="BL19" s="93">
        <v>79.5</v>
      </c>
      <c r="BM19" s="93">
        <v>81.5</v>
      </c>
      <c r="BN19" s="93">
        <v>83.97</v>
      </c>
      <c r="BO19" s="93">
        <v>84.34</v>
      </c>
      <c r="BP19" s="93">
        <v>84.75</v>
      </c>
      <c r="BQ19" s="93">
        <v>84.9</v>
      </c>
      <c r="BR19" s="93">
        <v>84</v>
      </c>
      <c r="BS19" s="93">
        <v>84.99</v>
      </c>
      <c r="BT19" s="93">
        <v>84.49</v>
      </c>
      <c r="BU19" s="93">
        <v>84.25</v>
      </c>
      <c r="BV19" s="133">
        <v>84.22</v>
      </c>
      <c r="BW19" s="93">
        <v>81.5</v>
      </c>
      <c r="BX19" s="93">
        <v>80.5</v>
      </c>
      <c r="BY19" s="93">
        <v>83.49</v>
      </c>
      <c r="BZ19" s="93">
        <v>82.1</v>
      </c>
      <c r="CA19" s="93">
        <v>81</v>
      </c>
      <c r="CB19" s="93">
        <v>80.58</v>
      </c>
      <c r="CC19" s="93">
        <v>82</v>
      </c>
      <c r="CD19" s="93">
        <v>82.99</v>
      </c>
      <c r="CE19" s="93">
        <v>81.2</v>
      </c>
      <c r="CF19" s="93">
        <v>81.5</v>
      </c>
      <c r="CG19" s="93">
        <v>81.5</v>
      </c>
      <c r="CH19" s="93">
        <v>81.5</v>
      </c>
      <c r="CI19" s="93">
        <v>78.77</v>
      </c>
      <c r="CJ19" s="93">
        <v>78.77</v>
      </c>
      <c r="CK19" s="93">
        <v>79.61</v>
      </c>
      <c r="CL19" s="93">
        <v>79.61</v>
      </c>
      <c r="CM19" s="93">
        <v>79.61</v>
      </c>
      <c r="CN19" s="93">
        <v>79.61</v>
      </c>
      <c r="CO19" s="93">
        <v>79.61</v>
      </c>
      <c r="CP19" s="93">
        <v>78.5</v>
      </c>
      <c r="CQ19" s="93">
        <v>78.74</v>
      </c>
      <c r="CR19" s="93">
        <v>78.74</v>
      </c>
      <c r="CS19" s="93">
        <v>77.25</v>
      </c>
      <c r="CT19" s="93">
        <v>78.75</v>
      </c>
      <c r="CU19" s="93">
        <v>77.1</v>
      </c>
      <c r="CV19" s="93">
        <v>77.1</v>
      </c>
      <c r="CW19" s="93">
        <v>78</v>
      </c>
      <c r="CX19" s="93">
        <v>78</v>
      </c>
      <c r="CY19" s="93">
        <v>78</v>
      </c>
      <c r="CZ19" s="93">
        <v>79.57</v>
      </c>
      <c r="DA19" s="93">
        <v>72</v>
      </c>
      <c r="DB19" s="93">
        <v>75.23</v>
      </c>
      <c r="DC19" s="93">
        <v>75.23</v>
      </c>
      <c r="DD19" s="93">
        <v>73.51</v>
      </c>
      <c r="DE19" s="93">
        <v>74.6</v>
      </c>
      <c r="DF19" s="93">
        <v>74.6</v>
      </c>
      <c r="DG19" s="93">
        <v>74</v>
      </c>
      <c r="DH19" s="93">
        <v>77.99</v>
      </c>
      <c r="DI19" s="93">
        <v>77.99</v>
      </c>
      <c r="DJ19" s="93">
        <v>78</v>
      </c>
      <c r="DK19" s="93">
        <v>78</v>
      </c>
      <c r="DL19" s="93">
        <v>78</v>
      </c>
      <c r="DM19" s="93">
        <v>78.9</v>
      </c>
      <c r="DN19" s="93">
        <v>78.5</v>
      </c>
      <c r="DO19" s="93">
        <v>78.5</v>
      </c>
      <c r="DP19" s="93">
        <v>78.5</v>
      </c>
      <c r="DQ19" s="93">
        <v>78.5</v>
      </c>
      <c r="DR19" s="93">
        <v>78.5</v>
      </c>
      <c r="DS19" s="93">
        <v>75.2</v>
      </c>
      <c r="DT19" s="93">
        <v>75.2</v>
      </c>
      <c r="DU19" s="93">
        <v>74</v>
      </c>
      <c r="DV19" s="93">
        <v>75</v>
      </c>
      <c r="DW19" s="93">
        <v>75</v>
      </c>
      <c r="DX19" s="93">
        <v>75</v>
      </c>
      <c r="DY19" s="93">
        <v>78.74</v>
      </c>
      <c r="DZ19" s="93">
        <v>79</v>
      </c>
      <c r="EA19" s="93">
        <v>82.05</v>
      </c>
      <c r="EB19" s="93">
        <v>83.49</v>
      </c>
      <c r="EC19" s="93">
        <v>84.51</v>
      </c>
      <c r="ED19" s="93">
        <v>85.53</v>
      </c>
      <c r="EE19" s="93">
        <v>86.75</v>
      </c>
      <c r="EF19" s="93">
        <v>85</v>
      </c>
      <c r="EG19" s="93">
        <v>85.75</v>
      </c>
      <c r="EH19" s="93">
        <v>89.19</v>
      </c>
      <c r="EI19" s="93">
        <v>88</v>
      </c>
      <c r="EJ19" s="93">
        <v>85.78</v>
      </c>
      <c r="EK19" s="93">
        <v>85.78</v>
      </c>
      <c r="EL19" s="93">
        <v>83.93</v>
      </c>
      <c r="EM19" s="93">
        <v>85</v>
      </c>
      <c r="EN19" s="93">
        <v>85</v>
      </c>
      <c r="EO19" s="93">
        <v>82.79</v>
      </c>
      <c r="EP19" s="93">
        <v>80.31</v>
      </c>
      <c r="EQ19" s="93">
        <v>82.98</v>
      </c>
      <c r="ER19" s="93">
        <v>82.98</v>
      </c>
      <c r="ES19" s="93">
        <v>82.98</v>
      </c>
      <c r="ET19" s="93">
        <v>78</v>
      </c>
      <c r="EU19" s="93">
        <v>79.15</v>
      </c>
      <c r="EV19" s="93">
        <v>79.15</v>
      </c>
      <c r="EW19" s="93">
        <v>79.15</v>
      </c>
      <c r="EX19" s="93">
        <v>80</v>
      </c>
      <c r="EY19" s="93">
        <v>80</v>
      </c>
      <c r="EZ19" s="93">
        <v>80</v>
      </c>
      <c r="FA19" s="93">
        <v>80</v>
      </c>
      <c r="FB19" s="93">
        <v>80</v>
      </c>
      <c r="FC19" s="93">
        <v>78</v>
      </c>
      <c r="FD19" s="93">
        <v>87.2</v>
      </c>
      <c r="FE19" s="93">
        <v>86</v>
      </c>
      <c r="FF19" s="93">
        <v>86</v>
      </c>
      <c r="FG19" s="93">
        <v>86</v>
      </c>
      <c r="FH19" s="93">
        <v>86.5</v>
      </c>
      <c r="FI19" s="93">
        <v>86.5</v>
      </c>
      <c r="FJ19" s="93">
        <v>86.5</v>
      </c>
      <c r="FK19" s="93">
        <v>86.5</v>
      </c>
      <c r="FL19" s="93">
        <v>86.5</v>
      </c>
      <c r="FM19" s="93">
        <v>86.5</v>
      </c>
      <c r="FN19" s="93">
        <v>94</v>
      </c>
      <c r="FO19" s="93">
        <v>96</v>
      </c>
      <c r="FP19" s="93">
        <v>97</v>
      </c>
      <c r="FQ19" s="93">
        <v>97</v>
      </c>
      <c r="FR19" s="93">
        <v>96</v>
      </c>
      <c r="FS19" s="93">
        <v>96</v>
      </c>
      <c r="FT19" s="93">
        <v>98.39</v>
      </c>
      <c r="FU19" s="93">
        <v>97</v>
      </c>
      <c r="FV19" s="93">
        <v>98.54</v>
      </c>
      <c r="FW19" s="93">
        <v>97.46</v>
      </c>
      <c r="FX19" s="93">
        <v>98.75</v>
      </c>
      <c r="FY19" s="93">
        <v>100.5</v>
      </c>
      <c r="FZ19" s="93">
        <v>100.03</v>
      </c>
      <c r="GA19" s="93">
        <v>100.2</v>
      </c>
      <c r="GB19" s="93">
        <v>100.25</v>
      </c>
      <c r="GC19" s="93">
        <v>100.15</v>
      </c>
      <c r="GD19" s="93">
        <v>97.03</v>
      </c>
      <c r="GE19" s="93">
        <v>99.49</v>
      </c>
    </row>
    <row r="20" spans="1:187" s="134" customFormat="1" ht="9.75">
      <c r="A20" s="125">
        <f t="shared" si="12"/>
        <v>16</v>
      </c>
      <c r="B20" s="136" t="s">
        <v>524</v>
      </c>
      <c r="C20" s="128" t="s">
        <v>525</v>
      </c>
      <c r="D20" s="127">
        <v>38495</v>
      </c>
      <c r="E20" s="127">
        <v>42878</v>
      </c>
      <c r="F20" s="128">
        <v>3</v>
      </c>
      <c r="G20" s="129">
        <v>0.04</v>
      </c>
      <c r="H20" s="128" t="s">
        <v>460</v>
      </c>
      <c r="I20" s="129">
        <v>0.01</v>
      </c>
      <c r="J20" s="129" t="s">
        <v>502</v>
      </c>
      <c r="K20" s="128" t="s">
        <v>457</v>
      </c>
      <c r="L20" s="130">
        <f t="shared" si="0"/>
        <v>0.015706806282722512</v>
      </c>
      <c r="M20" s="131">
        <v>95.6</v>
      </c>
      <c r="N20" s="128">
        <v>95</v>
      </c>
      <c r="O20" s="128">
        <v>94.57</v>
      </c>
      <c r="P20" s="128">
        <v>94.62</v>
      </c>
      <c r="Q20" s="93">
        <v>94.6</v>
      </c>
      <c r="R20" s="93">
        <v>94.87</v>
      </c>
      <c r="S20" s="93">
        <v>95.1</v>
      </c>
      <c r="T20" s="93">
        <v>94.34</v>
      </c>
      <c r="U20" s="93">
        <v>94.52</v>
      </c>
      <c r="V20" s="93">
        <v>94.62</v>
      </c>
      <c r="W20" s="93">
        <v>93.95</v>
      </c>
      <c r="X20" s="93">
        <v>93.17</v>
      </c>
      <c r="Y20" s="93">
        <v>92.19</v>
      </c>
      <c r="Z20" s="93">
        <v>92.2</v>
      </c>
      <c r="AA20" s="93">
        <v>90.74</v>
      </c>
      <c r="AB20" s="93">
        <v>86.01</v>
      </c>
      <c r="AC20" s="93">
        <v>86.59</v>
      </c>
      <c r="AD20" s="93">
        <v>87.13</v>
      </c>
      <c r="AE20" s="93">
        <v>87.98</v>
      </c>
      <c r="AF20" s="93">
        <v>90.7</v>
      </c>
      <c r="AG20" s="93">
        <v>89.85</v>
      </c>
      <c r="AH20" s="93">
        <v>89.4</v>
      </c>
      <c r="AI20" s="93">
        <v>89.3</v>
      </c>
      <c r="AJ20" s="93">
        <v>88.38</v>
      </c>
      <c r="AK20" s="93">
        <v>87.38</v>
      </c>
      <c r="AL20" s="93">
        <v>87.23</v>
      </c>
      <c r="AM20" s="93">
        <v>87.69</v>
      </c>
      <c r="AN20" s="93">
        <v>87.5</v>
      </c>
      <c r="AO20" s="93">
        <v>86.93</v>
      </c>
      <c r="AP20" s="93">
        <v>86.9</v>
      </c>
      <c r="AQ20" s="93">
        <v>86.63</v>
      </c>
      <c r="AR20" s="93">
        <v>86.05</v>
      </c>
      <c r="AS20" s="93">
        <v>85.5</v>
      </c>
      <c r="AT20" s="93">
        <v>84.09</v>
      </c>
      <c r="AU20" s="93">
        <v>84.5</v>
      </c>
      <c r="AV20" s="93">
        <v>84.07</v>
      </c>
      <c r="AW20" s="93">
        <v>84</v>
      </c>
      <c r="AX20" s="93">
        <v>82.52</v>
      </c>
      <c r="AY20" s="93">
        <v>84.43</v>
      </c>
      <c r="AZ20" s="93">
        <v>83.73</v>
      </c>
      <c r="BA20" s="93">
        <v>83.71</v>
      </c>
      <c r="BB20" s="132">
        <v>84</v>
      </c>
      <c r="BC20" s="93">
        <v>84.06</v>
      </c>
      <c r="BD20" s="93">
        <v>84.19</v>
      </c>
      <c r="BE20" s="93">
        <v>84.62</v>
      </c>
      <c r="BF20" s="93">
        <v>84.8</v>
      </c>
      <c r="BG20" s="93">
        <v>82.41</v>
      </c>
      <c r="BH20" s="93">
        <v>81.18</v>
      </c>
      <c r="BI20" s="93">
        <v>82.18</v>
      </c>
      <c r="BJ20" s="93">
        <v>82</v>
      </c>
      <c r="BK20" s="93">
        <v>82.33</v>
      </c>
      <c r="BL20" s="93">
        <v>82.75</v>
      </c>
      <c r="BM20" s="93">
        <v>82.36</v>
      </c>
      <c r="BN20" s="93">
        <v>82.99</v>
      </c>
      <c r="BO20" s="93">
        <v>82.97</v>
      </c>
      <c r="BP20" s="93">
        <v>82.34</v>
      </c>
      <c r="BQ20" s="93">
        <v>81.98</v>
      </c>
      <c r="BR20" s="93">
        <v>81.23</v>
      </c>
      <c r="BS20" s="93">
        <v>81.52</v>
      </c>
      <c r="BT20" s="93">
        <v>82.5</v>
      </c>
      <c r="BU20" s="93">
        <v>82.65</v>
      </c>
      <c r="BV20" s="133">
        <v>83.48</v>
      </c>
      <c r="BW20" s="93">
        <v>83.13</v>
      </c>
      <c r="BX20" s="93">
        <v>83</v>
      </c>
      <c r="BY20" s="93">
        <v>82.17</v>
      </c>
      <c r="BZ20" s="93">
        <v>83.26</v>
      </c>
      <c r="CA20" s="93">
        <v>83.78</v>
      </c>
      <c r="CB20" s="93">
        <v>83.09</v>
      </c>
      <c r="CC20" s="93">
        <v>82.38</v>
      </c>
      <c r="CD20" s="93">
        <v>80.13</v>
      </c>
      <c r="CE20" s="93">
        <v>80.39</v>
      </c>
      <c r="CF20" s="93">
        <v>80.4</v>
      </c>
      <c r="CG20" s="93">
        <v>80.97</v>
      </c>
      <c r="CH20" s="93">
        <v>80.89</v>
      </c>
      <c r="CI20" s="93">
        <v>80.69</v>
      </c>
      <c r="CJ20" s="93">
        <v>81.1</v>
      </c>
      <c r="CK20" s="93">
        <v>81.1</v>
      </c>
      <c r="CL20" s="93">
        <v>81.18</v>
      </c>
      <c r="CM20" s="93">
        <v>80.57</v>
      </c>
      <c r="CN20" s="93">
        <v>80.26</v>
      </c>
      <c r="CO20" s="93">
        <v>80.78</v>
      </c>
      <c r="CP20" s="93">
        <v>80.74</v>
      </c>
      <c r="CQ20" s="93">
        <v>80.59</v>
      </c>
      <c r="CR20" s="93">
        <v>80.25</v>
      </c>
      <c r="CS20" s="93">
        <v>80.22</v>
      </c>
      <c r="CT20" s="93">
        <v>79.03</v>
      </c>
      <c r="CU20" s="93">
        <v>80.04</v>
      </c>
      <c r="CV20" s="93">
        <v>78.5</v>
      </c>
      <c r="CW20" s="93">
        <v>79.6</v>
      </c>
      <c r="CX20" s="93">
        <v>78.01</v>
      </c>
      <c r="CY20" s="93">
        <v>77.8</v>
      </c>
      <c r="CZ20" s="93">
        <v>76.82</v>
      </c>
      <c r="DA20" s="93">
        <v>76.94</v>
      </c>
      <c r="DB20" s="93">
        <v>75.74</v>
      </c>
      <c r="DC20" s="93">
        <v>75.6</v>
      </c>
      <c r="DD20" s="93">
        <v>74.53</v>
      </c>
      <c r="DE20" s="93">
        <v>76.35</v>
      </c>
      <c r="DF20" s="93">
        <v>77</v>
      </c>
      <c r="DG20" s="93">
        <v>79.89</v>
      </c>
      <c r="DH20" s="93">
        <v>78.22</v>
      </c>
      <c r="DI20" s="93">
        <v>77.83</v>
      </c>
      <c r="DJ20" s="93">
        <v>78.9</v>
      </c>
      <c r="DK20" s="93">
        <v>76.59</v>
      </c>
      <c r="DL20" s="93">
        <v>76.49</v>
      </c>
      <c r="DM20" s="93">
        <v>76.72</v>
      </c>
      <c r="DN20" s="93">
        <v>76.84</v>
      </c>
      <c r="DO20" s="93">
        <v>75.47</v>
      </c>
      <c r="DP20" s="93">
        <v>76.48</v>
      </c>
      <c r="DQ20" s="93">
        <v>78.37</v>
      </c>
      <c r="DR20" s="93">
        <v>78.35</v>
      </c>
      <c r="DS20" s="93">
        <v>78.25</v>
      </c>
      <c r="DT20" s="93">
        <v>77.94</v>
      </c>
      <c r="DU20" s="93">
        <v>78.19</v>
      </c>
      <c r="DV20" s="93">
        <v>78.3</v>
      </c>
      <c r="DW20" s="93">
        <v>77.26</v>
      </c>
      <c r="DX20" s="93">
        <v>78.5</v>
      </c>
      <c r="DY20" s="93">
        <v>78.46</v>
      </c>
      <c r="DZ20" s="93">
        <v>78.21</v>
      </c>
      <c r="EA20" s="93">
        <v>78.94</v>
      </c>
      <c r="EB20" s="93">
        <v>80.59</v>
      </c>
      <c r="EC20" s="93">
        <v>81.63</v>
      </c>
      <c r="ED20" s="93">
        <v>81.2</v>
      </c>
      <c r="EE20" s="93">
        <v>82.15</v>
      </c>
      <c r="EF20" s="93">
        <v>82.01</v>
      </c>
      <c r="EG20" s="93">
        <v>81.53</v>
      </c>
      <c r="EH20" s="93">
        <v>82.3</v>
      </c>
      <c r="EI20" s="93">
        <v>82.29</v>
      </c>
      <c r="EJ20" s="93">
        <v>80.66</v>
      </c>
      <c r="EK20" s="93">
        <v>80.11</v>
      </c>
      <c r="EL20" s="93">
        <v>79.81</v>
      </c>
      <c r="EM20" s="93">
        <v>80.6</v>
      </c>
      <c r="EN20" s="93">
        <v>79.4</v>
      </c>
      <c r="EO20" s="93">
        <v>79.8</v>
      </c>
      <c r="EP20" s="93">
        <v>80.09</v>
      </c>
      <c r="EQ20" s="93">
        <v>76.27</v>
      </c>
      <c r="ER20" s="93">
        <v>76</v>
      </c>
      <c r="ES20" s="93">
        <v>73.38</v>
      </c>
      <c r="ET20" s="93">
        <v>72.5</v>
      </c>
      <c r="EU20" s="93">
        <v>74.66</v>
      </c>
      <c r="EV20" s="93">
        <v>74</v>
      </c>
      <c r="EW20" s="93">
        <v>73.81</v>
      </c>
      <c r="EX20" s="93">
        <v>76.87</v>
      </c>
      <c r="EY20" s="93">
        <v>76.51</v>
      </c>
      <c r="EZ20" s="93">
        <v>76.97</v>
      </c>
      <c r="FA20" s="93">
        <v>76.8</v>
      </c>
      <c r="FB20" s="93">
        <v>78</v>
      </c>
      <c r="FC20" s="93">
        <v>79.5</v>
      </c>
      <c r="FD20" s="93">
        <v>81.8</v>
      </c>
      <c r="FE20" s="93">
        <v>82.08</v>
      </c>
      <c r="FF20" s="93">
        <v>80.8</v>
      </c>
      <c r="FG20" s="93">
        <v>81.12</v>
      </c>
      <c r="FH20" s="93">
        <v>84.47</v>
      </c>
      <c r="FI20" s="93">
        <v>86.5</v>
      </c>
      <c r="FJ20" s="93">
        <v>87</v>
      </c>
      <c r="FK20" s="93">
        <v>87.01</v>
      </c>
      <c r="FL20" s="93">
        <v>89.1</v>
      </c>
      <c r="FM20" s="93">
        <v>92.29</v>
      </c>
      <c r="FN20" s="93">
        <v>92.69</v>
      </c>
      <c r="FO20" s="93">
        <v>94</v>
      </c>
      <c r="FP20" s="93">
        <v>95.88</v>
      </c>
      <c r="FQ20" s="93">
        <v>94.02</v>
      </c>
      <c r="FR20" s="93">
        <v>94.05</v>
      </c>
      <c r="FS20" s="93">
        <v>96.3</v>
      </c>
      <c r="FT20" s="93">
        <v>95.1</v>
      </c>
      <c r="FU20" s="93">
        <v>95.55</v>
      </c>
      <c r="FV20" s="93">
        <v>95.75</v>
      </c>
      <c r="FW20" s="93">
        <v>95.73</v>
      </c>
      <c r="FX20" s="93">
        <v>96.34</v>
      </c>
      <c r="FY20" s="93">
        <v>96.5</v>
      </c>
      <c r="FZ20" s="93">
        <v>97.21</v>
      </c>
      <c r="GA20" s="93">
        <v>93.3</v>
      </c>
      <c r="GB20" s="93">
        <v>93.81</v>
      </c>
      <c r="GC20" s="93">
        <v>94.75</v>
      </c>
      <c r="GD20" s="93">
        <v>95.5</v>
      </c>
      <c r="GE20" s="93">
        <v>97</v>
      </c>
    </row>
    <row r="21" spans="1:187" s="16" customFormat="1" ht="9.75">
      <c r="A21" s="10">
        <f t="shared" si="12"/>
        <v>17</v>
      </c>
      <c r="B21" s="11" t="s">
        <v>485</v>
      </c>
      <c r="C21" s="12" t="s">
        <v>486</v>
      </c>
      <c r="D21" s="13">
        <v>36175</v>
      </c>
      <c r="E21" s="13">
        <v>43480</v>
      </c>
      <c r="F21" s="12">
        <v>5</v>
      </c>
      <c r="G21" s="32" t="s">
        <v>31</v>
      </c>
      <c r="H21" s="12" t="s">
        <v>426</v>
      </c>
      <c r="I21" s="14">
        <v>0</v>
      </c>
      <c r="J21" s="14" t="s">
        <v>502</v>
      </c>
      <c r="K21" s="12" t="s">
        <v>502</v>
      </c>
      <c r="L21" s="34">
        <f t="shared" si="0"/>
        <v>0.01756954612005871</v>
      </c>
      <c r="M21" s="15"/>
      <c r="N21" s="12"/>
      <c r="O21" s="12"/>
      <c r="P21" s="12"/>
      <c r="Q21" s="26"/>
      <c r="R21" s="28"/>
      <c r="S21" s="26"/>
      <c r="T21" s="28">
        <v>92.07</v>
      </c>
      <c r="U21" s="28">
        <v>92.13</v>
      </c>
      <c r="V21" s="28">
        <v>91.92</v>
      </c>
      <c r="W21" s="28">
        <v>90.3</v>
      </c>
      <c r="X21" s="28">
        <v>90.6</v>
      </c>
      <c r="Y21" s="28">
        <v>90.54</v>
      </c>
      <c r="Z21" s="28">
        <v>90.09</v>
      </c>
      <c r="AA21" s="28">
        <v>88.98</v>
      </c>
      <c r="AB21" s="28">
        <v>87.96</v>
      </c>
      <c r="AC21" s="28">
        <v>88.5</v>
      </c>
      <c r="AD21" s="28">
        <v>88.54</v>
      </c>
      <c r="AE21" s="28">
        <v>88.09</v>
      </c>
      <c r="AF21" s="28">
        <v>87.94</v>
      </c>
      <c r="AG21" s="28">
        <v>88.36</v>
      </c>
      <c r="AH21" s="28">
        <v>88.21</v>
      </c>
      <c r="AI21" s="28">
        <v>88.5</v>
      </c>
      <c r="AJ21" s="28">
        <v>88.71</v>
      </c>
      <c r="AK21" s="28">
        <v>89.07</v>
      </c>
      <c r="AL21" s="28">
        <v>88.76</v>
      </c>
      <c r="AM21" s="28">
        <v>88.99</v>
      </c>
      <c r="AN21" s="28">
        <v>88.5</v>
      </c>
      <c r="AO21" s="28">
        <v>88.05</v>
      </c>
      <c r="AP21" s="28">
        <v>87.62</v>
      </c>
      <c r="AQ21" s="28">
        <v>87.35</v>
      </c>
      <c r="AR21" s="28">
        <v>87.11</v>
      </c>
      <c r="AS21" s="28">
        <v>86.53</v>
      </c>
      <c r="AT21" s="28">
        <v>86.47</v>
      </c>
      <c r="AU21" s="28">
        <v>86.4</v>
      </c>
      <c r="AV21" s="28">
        <v>85.58</v>
      </c>
      <c r="AW21" s="28">
        <v>86.03</v>
      </c>
      <c r="AX21" s="28">
        <v>86.48</v>
      </c>
      <c r="AY21" s="28">
        <v>85.88</v>
      </c>
      <c r="AZ21" s="28">
        <v>85.53</v>
      </c>
      <c r="BA21" s="28">
        <v>85.81</v>
      </c>
      <c r="BB21" s="88">
        <v>86.63</v>
      </c>
      <c r="BC21" s="28">
        <v>86.13</v>
      </c>
      <c r="BD21" s="28">
        <v>86.59</v>
      </c>
      <c r="BE21" s="28">
        <v>86.14</v>
      </c>
      <c r="BF21" s="28">
        <v>85.96</v>
      </c>
      <c r="BG21" s="28">
        <v>85.59</v>
      </c>
      <c r="BH21" s="28">
        <v>86.31</v>
      </c>
      <c r="BI21" s="28">
        <v>86.05</v>
      </c>
      <c r="BJ21" s="28">
        <v>86.25</v>
      </c>
      <c r="BK21" s="28">
        <v>86.42</v>
      </c>
      <c r="BL21" s="63">
        <v>85.42</v>
      </c>
      <c r="BM21" s="63">
        <v>86.11</v>
      </c>
      <c r="BN21" s="28">
        <v>86.21</v>
      </c>
      <c r="BO21" s="28">
        <v>85.59</v>
      </c>
      <c r="BP21" s="28">
        <v>86</v>
      </c>
      <c r="BQ21" s="28">
        <v>86.04</v>
      </c>
      <c r="BR21" s="28">
        <v>86.01</v>
      </c>
      <c r="BS21" s="28">
        <v>86.21</v>
      </c>
      <c r="BT21" s="28">
        <v>86.47</v>
      </c>
      <c r="BU21" s="28">
        <v>85.98</v>
      </c>
      <c r="BV21" s="124">
        <v>86.11</v>
      </c>
      <c r="BW21" s="28">
        <v>86.16</v>
      </c>
      <c r="BX21" s="28">
        <v>86.28</v>
      </c>
      <c r="BY21" s="28">
        <v>86.21</v>
      </c>
      <c r="BZ21" s="28">
        <v>86</v>
      </c>
      <c r="CA21" s="28">
        <v>85.94</v>
      </c>
      <c r="CB21" s="28">
        <v>86.02</v>
      </c>
      <c r="CC21" s="28">
        <v>86.39</v>
      </c>
      <c r="CD21" s="28">
        <v>86.33</v>
      </c>
      <c r="CE21" s="28">
        <v>86.06</v>
      </c>
      <c r="CF21" s="28">
        <v>86.11</v>
      </c>
      <c r="CG21" s="28">
        <v>86.35</v>
      </c>
      <c r="CH21" s="28">
        <v>86.2</v>
      </c>
      <c r="CI21" s="28">
        <v>86.29</v>
      </c>
      <c r="CJ21" s="28">
        <v>86.36</v>
      </c>
      <c r="CK21" s="28">
        <v>86.53</v>
      </c>
      <c r="CL21" s="28">
        <v>86.53</v>
      </c>
      <c r="CM21" s="28">
        <v>86.4</v>
      </c>
      <c r="CN21" s="28">
        <v>86.63</v>
      </c>
      <c r="CO21" s="28">
        <v>86.25</v>
      </c>
      <c r="CP21" s="28">
        <v>85.9</v>
      </c>
      <c r="CQ21" s="28">
        <v>85.68</v>
      </c>
      <c r="CR21" s="28">
        <v>85.63</v>
      </c>
      <c r="CS21" s="28">
        <v>86.1</v>
      </c>
      <c r="CT21" s="28">
        <v>86.21</v>
      </c>
      <c r="CU21" s="28">
        <v>85.88</v>
      </c>
      <c r="CV21" s="28">
        <v>85.81</v>
      </c>
      <c r="CW21" s="28">
        <v>84.68</v>
      </c>
      <c r="CX21" s="28">
        <v>85.03</v>
      </c>
      <c r="CY21" s="28">
        <v>84.66</v>
      </c>
      <c r="CZ21" s="28">
        <v>84.23</v>
      </c>
      <c r="DA21" s="28">
        <v>85.17</v>
      </c>
      <c r="DB21" s="28">
        <v>84.44</v>
      </c>
      <c r="DC21" s="28">
        <v>84.64</v>
      </c>
      <c r="DD21" s="28">
        <v>85.49</v>
      </c>
      <c r="DE21" s="28">
        <v>85.26</v>
      </c>
      <c r="DF21" s="28">
        <v>85.5</v>
      </c>
      <c r="DG21" s="28">
        <v>85.76</v>
      </c>
      <c r="DH21" s="28">
        <v>86.17</v>
      </c>
      <c r="DI21" s="28">
        <v>85.43</v>
      </c>
      <c r="DJ21" s="28">
        <v>85.46</v>
      </c>
      <c r="DK21" s="28">
        <v>85.48</v>
      </c>
      <c r="DL21" s="28">
        <v>84.61</v>
      </c>
      <c r="DM21" s="28">
        <v>86.09</v>
      </c>
      <c r="DN21" s="28">
        <v>85.22</v>
      </c>
      <c r="DO21" s="28">
        <v>84.97</v>
      </c>
      <c r="DP21" s="28">
        <v>84.98</v>
      </c>
      <c r="DQ21" s="28">
        <v>84.75</v>
      </c>
      <c r="DR21" s="28">
        <v>84.24</v>
      </c>
      <c r="DS21" s="28">
        <v>84.51</v>
      </c>
      <c r="DT21" s="28">
        <v>84.73</v>
      </c>
      <c r="DU21" s="28">
        <v>83.75</v>
      </c>
      <c r="DV21" s="28">
        <v>82.55</v>
      </c>
      <c r="DW21" s="28">
        <v>83.51</v>
      </c>
      <c r="DX21" s="28">
        <v>83.33</v>
      </c>
      <c r="DY21" s="28">
        <v>82.84</v>
      </c>
      <c r="DZ21" s="28">
        <v>83.63</v>
      </c>
      <c r="EA21" s="28">
        <v>84.05</v>
      </c>
      <c r="EB21" s="28">
        <v>84</v>
      </c>
      <c r="EC21" s="28">
        <v>84.03</v>
      </c>
      <c r="ED21" s="28">
        <v>84.55</v>
      </c>
      <c r="EE21" s="28">
        <v>84.05</v>
      </c>
      <c r="EF21" s="28">
        <v>84.18</v>
      </c>
      <c r="EG21" s="28">
        <v>84.11</v>
      </c>
      <c r="EH21" s="28">
        <v>84.25</v>
      </c>
      <c r="EI21" s="28">
        <v>83.83</v>
      </c>
      <c r="EJ21" s="28">
        <v>82.78</v>
      </c>
      <c r="EK21" s="28">
        <v>83.05</v>
      </c>
      <c r="EL21" s="28">
        <v>82.9</v>
      </c>
      <c r="EM21" s="28">
        <v>82.39</v>
      </c>
      <c r="EN21" s="28">
        <v>82.8</v>
      </c>
      <c r="EO21" s="28">
        <v>83.24</v>
      </c>
      <c r="EP21" s="28">
        <v>83.49</v>
      </c>
      <c r="EQ21" s="28">
        <v>82.79</v>
      </c>
      <c r="ER21" s="28">
        <v>81</v>
      </c>
      <c r="ES21" s="28">
        <v>80.87</v>
      </c>
      <c r="ET21" s="28">
        <v>80.25</v>
      </c>
      <c r="EU21" s="28">
        <v>78.94</v>
      </c>
      <c r="EV21" s="28">
        <v>78.44</v>
      </c>
      <c r="EW21" s="28">
        <v>77.35</v>
      </c>
      <c r="EX21" s="28">
        <v>79.31</v>
      </c>
      <c r="EY21" s="28">
        <v>82.31</v>
      </c>
      <c r="EZ21" s="28">
        <v>80.56</v>
      </c>
      <c r="FA21" s="28">
        <v>79.65</v>
      </c>
      <c r="FB21" s="28">
        <v>78</v>
      </c>
      <c r="FC21" s="28">
        <v>78</v>
      </c>
      <c r="FD21" s="28">
        <v>77.5</v>
      </c>
      <c r="FE21" s="28">
        <v>79.5</v>
      </c>
      <c r="FF21" s="28">
        <v>78.55</v>
      </c>
      <c r="FG21" s="28">
        <v>78</v>
      </c>
      <c r="FH21" s="28">
        <v>81.88</v>
      </c>
      <c r="FI21" s="28">
        <v>79</v>
      </c>
      <c r="FJ21" s="28">
        <v>81</v>
      </c>
      <c r="FK21" s="28">
        <v>79</v>
      </c>
      <c r="FL21" s="28">
        <v>80</v>
      </c>
      <c r="FM21" s="28">
        <v>80</v>
      </c>
      <c r="FN21" s="28">
        <v>80</v>
      </c>
      <c r="FO21" s="28">
        <v>80.88</v>
      </c>
      <c r="FP21" s="28">
        <v>78.95</v>
      </c>
      <c r="FQ21" s="28">
        <v>80</v>
      </c>
      <c r="FR21" s="28">
        <v>79</v>
      </c>
      <c r="FS21" s="28">
        <v>79.85</v>
      </c>
      <c r="FT21" s="28">
        <v>79.79</v>
      </c>
      <c r="FU21" s="28">
        <v>79.8</v>
      </c>
      <c r="FV21" s="28">
        <v>79.8</v>
      </c>
      <c r="FW21" s="28">
        <v>80.9</v>
      </c>
      <c r="FX21" s="28">
        <v>82.4</v>
      </c>
      <c r="FY21" s="28">
        <v>82.84</v>
      </c>
      <c r="FZ21" s="28">
        <v>82.21</v>
      </c>
      <c r="GA21" s="28">
        <v>83.5</v>
      </c>
      <c r="GB21" s="28">
        <v>81</v>
      </c>
      <c r="GC21" s="28">
        <v>82.9</v>
      </c>
      <c r="GD21" s="28">
        <v>81.96</v>
      </c>
      <c r="GE21" s="28">
        <v>83.4</v>
      </c>
    </row>
    <row r="22" spans="1:187" s="16" customFormat="1" ht="9.75">
      <c r="A22" s="10">
        <f t="shared" si="12"/>
        <v>18</v>
      </c>
      <c r="B22" s="11" t="s">
        <v>427</v>
      </c>
      <c r="C22" s="12" t="s">
        <v>30</v>
      </c>
      <c r="D22" s="13">
        <v>36182</v>
      </c>
      <c r="E22" s="13">
        <v>43487</v>
      </c>
      <c r="F22" s="12">
        <v>5</v>
      </c>
      <c r="G22" s="32" t="s">
        <v>32</v>
      </c>
      <c r="H22" s="12" t="s">
        <v>426</v>
      </c>
      <c r="I22" s="14">
        <v>0</v>
      </c>
      <c r="J22" s="14" t="s">
        <v>502</v>
      </c>
      <c r="K22" s="12" t="s">
        <v>502</v>
      </c>
      <c r="L22" s="34">
        <f t="shared" si="0"/>
        <v>0.0008345255126371888</v>
      </c>
      <c r="M22" s="15"/>
      <c r="N22" s="12"/>
      <c r="O22" s="12"/>
      <c r="P22" s="12"/>
      <c r="Q22" s="26"/>
      <c r="R22" s="28"/>
      <c r="S22" s="26"/>
      <c r="T22" s="28">
        <v>92.11</v>
      </c>
      <c r="U22" s="28">
        <v>91.96</v>
      </c>
      <c r="V22" s="28">
        <v>91.59</v>
      </c>
      <c r="W22" s="28">
        <v>91.23</v>
      </c>
      <c r="X22" s="28">
        <v>90.7</v>
      </c>
      <c r="Y22" s="28">
        <v>90.4</v>
      </c>
      <c r="Z22" s="28">
        <v>90</v>
      </c>
      <c r="AA22" s="28">
        <v>89.26</v>
      </c>
      <c r="AB22" s="28">
        <v>88.09</v>
      </c>
      <c r="AC22" s="28">
        <v>88</v>
      </c>
      <c r="AD22" s="28">
        <v>88.83</v>
      </c>
      <c r="AE22" s="28">
        <v>88.56</v>
      </c>
      <c r="AF22" s="28">
        <v>88.56</v>
      </c>
      <c r="AG22" s="28">
        <v>88.26</v>
      </c>
      <c r="AH22" s="28">
        <v>88.51</v>
      </c>
      <c r="AI22" s="28">
        <v>88.39</v>
      </c>
      <c r="AJ22" s="28">
        <v>88.28</v>
      </c>
      <c r="AK22" s="28">
        <v>88.41</v>
      </c>
      <c r="AL22" s="28">
        <v>88.19</v>
      </c>
      <c r="AM22" s="28">
        <v>87.78</v>
      </c>
      <c r="AN22" s="28">
        <v>87.3</v>
      </c>
      <c r="AO22" s="28">
        <v>87.31</v>
      </c>
      <c r="AP22" s="28">
        <v>87.05</v>
      </c>
      <c r="AQ22" s="28">
        <v>86.52</v>
      </c>
      <c r="AR22" s="28">
        <v>87.02</v>
      </c>
      <c r="AS22" s="28">
        <v>86.65</v>
      </c>
      <c r="AT22" s="28">
        <v>86.77</v>
      </c>
      <c r="AU22" s="28">
        <v>86.1</v>
      </c>
      <c r="AV22" s="28">
        <v>85.65</v>
      </c>
      <c r="AW22" s="28">
        <v>85.54</v>
      </c>
      <c r="AX22" s="28">
        <v>85.35</v>
      </c>
      <c r="AY22" s="28">
        <v>85.49</v>
      </c>
      <c r="AZ22" s="28">
        <v>85.29</v>
      </c>
      <c r="BA22" s="28">
        <v>85.81</v>
      </c>
      <c r="BB22" s="88">
        <v>86.1</v>
      </c>
      <c r="BC22" s="28">
        <v>85.59</v>
      </c>
      <c r="BD22" s="28">
        <v>85.87</v>
      </c>
      <c r="BE22" s="28">
        <v>86.05</v>
      </c>
      <c r="BF22" s="28">
        <v>85.43</v>
      </c>
      <c r="BG22" s="28">
        <v>85.26</v>
      </c>
      <c r="BH22" s="28">
        <v>85.79</v>
      </c>
      <c r="BI22" s="28">
        <v>85.83</v>
      </c>
      <c r="BJ22" s="28">
        <v>85.57</v>
      </c>
      <c r="BK22" s="28">
        <v>86</v>
      </c>
      <c r="BL22" s="63">
        <v>85.87</v>
      </c>
      <c r="BM22" s="63">
        <v>86.11</v>
      </c>
      <c r="BN22" s="28">
        <v>86.45</v>
      </c>
      <c r="BO22" s="28">
        <v>86.01</v>
      </c>
      <c r="BP22" s="28">
        <v>86.22</v>
      </c>
      <c r="BQ22" s="28">
        <v>86.07</v>
      </c>
      <c r="BR22" s="28">
        <v>85.9</v>
      </c>
      <c r="BS22" s="28">
        <v>86.04</v>
      </c>
      <c r="BT22" s="28">
        <v>85.9</v>
      </c>
      <c r="BU22" s="28">
        <v>86.51</v>
      </c>
      <c r="BV22" s="124">
        <v>86.15</v>
      </c>
      <c r="BW22" s="28">
        <v>86.41</v>
      </c>
      <c r="BX22" s="28">
        <v>86.75</v>
      </c>
      <c r="BY22" s="28">
        <v>86.01</v>
      </c>
      <c r="BZ22" s="28">
        <v>86.06</v>
      </c>
      <c r="CA22" s="28">
        <v>86.05</v>
      </c>
      <c r="CB22" s="28">
        <v>86.29</v>
      </c>
      <c r="CC22" s="28">
        <v>86.7</v>
      </c>
      <c r="CD22" s="28">
        <v>86.83</v>
      </c>
      <c r="CE22" s="28">
        <v>86.46</v>
      </c>
      <c r="CF22" s="28">
        <v>86.81</v>
      </c>
      <c r="CG22" s="28">
        <v>86.5</v>
      </c>
      <c r="CH22" s="28">
        <v>86.29</v>
      </c>
      <c r="CI22" s="28">
        <v>86.38</v>
      </c>
      <c r="CJ22" s="28">
        <v>86.84</v>
      </c>
      <c r="CK22" s="28">
        <v>86.39</v>
      </c>
      <c r="CL22" s="28">
        <v>86.63</v>
      </c>
      <c r="CM22" s="28">
        <v>86.2</v>
      </c>
      <c r="CN22" s="28">
        <v>86.48</v>
      </c>
      <c r="CO22" s="28">
        <v>86.25</v>
      </c>
      <c r="CP22" s="28">
        <v>86.04</v>
      </c>
      <c r="CQ22" s="28">
        <v>86.26</v>
      </c>
      <c r="CR22" s="28">
        <v>86.01</v>
      </c>
      <c r="CS22" s="28">
        <v>86.1</v>
      </c>
      <c r="CT22" s="28">
        <v>86.21</v>
      </c>
      <c r="CU22" s="28">
        <v>85.87</v>
      </c>
      <c r="CV22" s="28">
        <v>85.68</v>
      </c>
      <c r="CW22" s="28">
        <v>85.16</v>
      </c>
      <c r="CX22" s="28">
        <v>85.13</v>
      </c>
      <c r="CY22" s="28">
        <v>85.2</v>
      </c>
      <c r="CZ22" s="28">
        <v>85.08</v>
      </c>
      <c r="DA22" s="28">
        <v>85.4</v>
      </c>
      <c r="DB22" s="28">
        <v>85.07</v>
      </c>
      <c r="DC22" s="28">
        <v>85.08</v>
      </c>
      <c r="DD22" s="28">
        <v>85.3</v>
      </c>
      <c r="DE22" s="28">
        <v>85.59</v>
      </c>
      <c r="DF22" s="28">
        <v>85.59</v>
      </c>
      <c r="DG22" s="28">
        <v>85.41</v>
      </c>
      <c r="DH22" s="28">
        <v>85.96</v>
      </c>
      <c r="DI22" s="28">
        <v>85.6</v>
      </c>
      <c r="DJ22" s="28">
        <v>86.11</v>
      </c>
      <c r="DK22" s="28">
        <v>85.7</v>
      </c>
      <c r="DL22" s="28">
        <v>85.6</v>
      </c>
      <c r="DM22" s="28">
        <v>85.46</v>
      </c>
      <c r="DN22" s="28">
        <v>85.29</v>
      </c>
      <c r="DO22" s="28">
        <v>85.2</v>
      </c>
      <c r="DP22" s="28">
        <v>85.01</v>
      </c>
      <c r="DQ22" s="28">
        <v>85.4</v>
      </c>
      <c r="DR22" s="28">
        <v>85.07</v>
      </c>
      <c r="DS22" s="28">
        <v>84.68</v>
      </c>
      <c r="DT22" s="28">
        <v>84.6</v>
      </c>
      <c r="DU22" s="28">
        <v>84.51</v>
      </c>
      <c r="DV22" s="28">
        <v>84</v>
      </c>
      <c r="DW22" s="28">
        <v>83.8</v>
      </c>
      <c r="DX22" s="28">
        <v>84.39</v>
      </c>
      <c r="DY22" s="28">
        <v>84.35</v>
      </c>
      <c r="DZ22" s="28">
        <v>83.69</v>
      </c>
      <c r="EA22" s="28">
        <v>84</v>
      </c>
      <c r="EB22" s="28">
        <v>84.68</v>
      </c>
      <c r="EC22" s="28">
        <v>84.42</v>
      </c>
      <c r="ED22" s="28">
        <v>84.5</v>
      </c>
      <c r="EE22" s="28">
        <v>84.25</v>
      </c>
      <c r="EF22" s="28">
        <v>84.21</v>
      </c>
      <c r="EG22" s="28">
        <v>84.08</v>
      </c>
      <c r="EH22" s="28">
        <v>83.98</v>
      </c>
      <c r="EI22" s="28">
        <v>84</v>
      </c>
      <c r="EJ22" s="28">
        <v>83.2</v>
      </c>
      <c r="EK22" s="28">
        <v>83.56</v>
      </c>
      <c r="EL22" s="28">
        <v>83.12</v>
      </c>
      <c r="EM22" s="28">
        <v>82.69</v>
      </c>
      <c r="EN22" s="28">
        <v>82.32</v>
      </c>
      <c r="EO22" s="28">
        <v>82.87</v>
      </c>
      <c r="EP22" s="28">
        <v>82.69</v>
      </c>
      <c r="EQ22" s="28">
        <v>82.5</v>
      </c>
      <c r="ER22" s="28">
        <v>82.85</v>
      </c>
      <c r="ES22" s="28">
        <v>81</v>
      </c>
      <c r="ET22" s="28">
        <v>81</v>
      </c>
      <c r="EU22" s="28">
        <v>80.07</v>
      </c>
      <c r="EV22" s="28">
        <v>80.94</v>
      </c>
      <c r="EW22" s="28">
        <v>80.54</v>
      </c>
      <c r="EX22" s="28">
        <v>81.16</v>
      </c>
      <c r="EY22" s="28">
        <v>81.31</v>
      </c>
      <c r="EZ22" s="28">
        <v>81.09</v>
      </c>
      <c r="FA22" s="28">
        <v>80.3</v>
      </c>
      <c r="FB22" s="28">
        <v>78.96</v>
      </c>
      <c r="FC22" s="28">
        <v>79.72</v>
      </c>
      <c r="FD22" s="28">
        <v>82.94</v>
      </c>
      <c r="FE22" s="28">
        <v>82.31</v>
      </c>
      <c r="FF22" s="28">
        <v>81.81</v>
      </c>
      <c r="FG22" s="28">
        <v>81.6</v>
      </c>
      <c r="FH22" s="28">
        <v>80.83</v>
      </c>
      <c r="FI22" s="28">
        <v>81</v>
      </c>
      <c r="FJ22" s="28">
        <v>81.74</v>
      </c>
      <c r="FK22" s="28">
        <v>79.64</v>
      </c>
      <c r="FL22" s="28">
        <v>80</v>
      </c>
      <c r="FM22" s="28">
        <v>80</v>
      </c>
      <c r="FN22" s="28">
        <v>79.5</v>
      </c>
      <c r="FO22" s="28">
        <v>80.5</v>
      </c>
      <c r="FP22" s="28">
        <v>80</v>
      </c>
      <c r="FQ22" s="28">
        <v>82.5</v>
      </c>
      <c r="FR22" s="28">
        <v>82.2</v>
      </c>
      <c r="FS22" s="28">
        <v>81.48</v>
      </c>
      <c r="FT22" s="28">
        <v>82.25</v>
      </c>
      <c r="FU22" s="28">
        <v>81.9</v>
      </c>
      <c r="FV22" s="28">
        <v>83.01</v>
      </c>
      <c r="FW22" s="28">
        <v>83.55</v>
      </c>
      <c r="FX22" s="28">
        <v>84.49</v>
      </c>
      <c r="FY22" s="28">
        <v>83.76</v>
      </c>
      <c r="FZ22" s="28">
        <v>84.19</v>
      </c>
      <c r="GA22" s="28">
        <v>84.6</v>
      </c>
      <c r="GB22" s="28">
        <v>82.5</v>
      </c>
      <c r="GC22" s="28">
        <v>82.55</v>
      </c>
      <c r="GD22" s="28">
        <v>83.88</v>
      </c>
      <c r="GE22" s="28">
        <v>83.95</v>
      </c>
    </row>
    <row r="23" spans="1:187" s="16" customFormat="1" ht="9.75">
      <c r="A23" s="10">
        <f t="shared" si="12"/>
        <v>19</v>
      </c>
      <c r="B23" s="11" t="s">
        <v>541</v>
      </c>
      <c r="C23" s="12" t="s">
        <v>542</v>
      </c>
      <c r="D23" s="13">
        <v>36185</v>
      </c>
      <c r="E23" s="13">
        <v>43490</v>
      </c>
      <c r="F23" s="12">
        <v>1</v>
      </c>
      <c r="G23" s="14">
        <v>0.05</v>
      </c>
      <c r="H23" s="12" t="s">
        <v>543</v>
      </c>
      <c r="I23" s="14">
        <v>0.0325</v>
      </c>
      <c r="J23" s="14" t="s">
        <v>502</v>
      </c>
      <c r="K23" s="12" t="s">
        <v>502</v>
      </c>
      <c r="L23" s="34">
        <f t="shared" si="0"/>
        <v>0.004469035965098975</v>
      </c>
      <c r="M23" s="15"/>
      <c r="N23" s="12"/>
      <c r="O23" s="12"/>
      <c r="P23" s="12"/>
      <c r="Q23" s="26"/>
      <c r="R23" s="28"/>
      <c r="S23" s="26"/>
      <c r="T23" s="28">
        <v>102.06</v>
      </c>
      <c r="U23" s="28">
        <v>102.11</v>
      </c>
      <c r="V23" s="28">
        <v>101.91</v>
      </c>
      <c r="W23" s="28">
        <v>102.31</v>
      </c>
      <c r="X23" s="28">
        <v>101.17</v>
      </c>
      <c r="Y23" s="28">
        <v>101.39</v>
      </c>
      <c r="Z23" s="28">
        <v>100.01</v>
      </c>
      <c r="AA23" s="28">
        <v>99.05</v>
      </c>
      <c r="AB23" s="28">
        <v>99.89</v>
      </c>
      <c r="AC23" s="28">
        <v>100.23</v>
      </c>
      <c r="AD23" s="28">
        <v>100.29</v>
      </c>
      <c r="AE23" s="28">
        <v>100.52</v>
      </c>
      <c r="AF23" s="28">
        <v>100.61</v>
      </c>
      <c r="AG23" s="28">
        <v>100.42</v>
      </c>
      <c r="AH23" s="28">
        <v>100.77</v>
      </c>
      <c r="AI23" s="28">
        <v>101.14</v>
      </c>
      <c r="AJ23" s="28">
        <v>101.25</v>
      </c>
      <c r="AK23" s="28">
        <v>100.76</v>
      </c>
      <c r="AL23" s="28">
        <v>100.36</v>
      </c>
      <c r="AM23" s="28">
        <v>99.58</v>
      </c>
      <c r="AN23" s="28">
        <v>99.81</v>
      </c>
      <c r="AO23" s="28">
        <v>100.05</v>
      </c>
      <c r="AP23" s="28">
        <v>99.86</v>
      </c>
      <c r="AQ23" s="28">
        <v>99.72</v>
      </c>
      <c r="AR23" s="28">
        <v>99.55</v>
      </c>
      <c r="AS23" s="28">
        <v>99.58</v>
      </c>
      <c r="AT23" s="28">
        <v>99.28</v>
      </c>
      <c r="AU23" s="28">
        <v>97.12</v>
      </c>
      <c r="AV23" s="28">
        <v>95.52</v>
      </c>
      <c r="AW23" s="28">
        <v>93.46</v>
      </c>
      <c r="AX23" s="28">
        <v>94.18</v>
      </c>
      <c r="AY23" s="28">
        <v>94.14</v>
      </c>
      <c r="AZ23" s="28">
        <v>94.03</v>
      </c>
      <c r="BA23" s="28">
        <v>94.33</v>
      </c>
      <c r="BB23" s="88">
        <v>95.19</v>
      </c>
      <c r="BC23" s="28">
        <v>94.67</v>
      </c>
      <c r="BD23" s="28">
        <v>96.15</v>
      </c>
      <c r="BE23" s="28">
        <v>97.15</v>
      </c>
      <c r="BF23" s="28">
        <v>96.01</v>
      </c>
      <c r="BG23" s="28">
        <v>94.76</v>
      </c>
      <c r="BH23" s="28">
        <v>97.66</v>
      </c>
      <c r="BI23" s="28">
        <v>97.16</v>
      </c>
      <c r="BJ23" s="28">
        <v>96.26</v>
      </c>
      <c r="BK23" s="28">
        <v>97.42</v>
      </c>
      <c r="BL23" s="63">
        <v>96.7</v>
      </c>
      <c r="BM23" s="63">
        <v>96.73</v>
      </c>
      <c r="BN23" s="28">
        <v>96.32</v>
      </c>
      <c r="BO23" s="28">
        <v>96.83</v>
      </c>
      <c r="BP23" s="28">
        <v>96.65</v>
      </c>
      <c r="BQ23" s="28">
        <v>95.83</v>
      </c>
      <c r="BR23" s="28">
        <v>95.09</v>
      </c>
      <c r="BS23" s="28">
        <v>95.31</v>
      </c>
      <c r="BT23" s="28">
        <v>95.06</v>
      </c>
      <c r="BU23" s="28">
        <v>94.1</v>
      </c>
      <c r="BV23" s="124">
        <v>94.06</v>
      </c>
      <c r="BW23" s="28">
        <v>94.22</v>
      </c>
      <c r="BX23" s="28">
        <v>94.01</v>
      </c>
      <c r="BY23" s="28">
        <v>94.13</v>
      </c>
      <c r="BZ23" s="28">
        <v>93.97</v>
      </c>
      <c r="CA23" s="28">
        <v>93.31</v>
      </c>
      <c r="CB23" s="28">
        <v>92.55</v>
      </c>
      <c r="CC23" s="28">
        <v>92.44</v>
      </c>
      <c r="CD23" s="28">
        <v>91.96</v>
      </c>
      <c r="CE23" s="28">
        <v>92.22</v>
      </c>
      <c r="CF23" s="28">
        <v>92.39</v>
      </c>
      <c r="CG23" s="28">
        <v>92.29</v>
      </c>
      <c r="CH23" s="28">
        <v>91.99</v>
      </c>
      <c r="CI23" s="28">
        <v>91.38</v>
      </c>
      <c r="CJ23" s="28">
        <v>91.11</v>
      </c>
      <c r="CK23" s="28">
        <v>91.77</v>
      </c>
      <c r="CL23" s="28">
        <v>92.08</v>
      </c>
      <c r="CM23" s="28">
        <v>92.5</v>
      </c>
      <c r="CN23" s="28">
        <v>92.32</v>
      </c>
      <c r="CO23" s="28">
        <v>92.1</v>
      </c>
      <c r="CP23" s="28">
        <v>91.71</v>
      </c>
      <c r="CQ23" s="28">
        <v>91.62</v>
      </c>
      <c r="CR23" s="28">
        <v>91.24</v>
      </c>
      <c r="CS23" s="28">
        <v>91.35</v>
      </c>
      <c r="CT23" s="28">
        <v>91.07</v>
      </c>
      <c r="CU23" s="28">
        <v>90.88</v>
      </c>
      <c r="CV23" s="28">
        <v>89.78</v>
      </c>
      <c r="CW23" s="28">
        <v>88.5</v>
      </c>
      <c r="CX23" s="28">
        <v>88.05</v>
      </c>
      <c r="CY23" s="28">
        <v>88.99</v>
      </c>
      <c r="CZ23" s="28">
        <v>88.93</v>
      </c>
      <c r="DA23" s="28">
        <v>89.3</v>
      </c>
      <c r="DB23" s="28">
        <v>87.82</v>
      </c>
      <c r="DC23" s="28">
        <v>90</v>
      </c>
      <c r="DD23" s="28">
        <v>88.44</v>
      </c>
      <c r="DE23" s="28">
        <v>88.83</v>
      </c>
      <c r="DF23" s="28">
        <v>89.4</v>
      </c>
      <c r="DG23" s="28">
        <v>88.41</v>
      </c>
      <c r="DH23" s="28">
        <v>89.4</v>
      </c>
      <c r="DI23" s="28">
        <v>88.62</v>
      </c>
      <c r="DJ23" s="28">
        <v>88.36</v>
      </c>
      <c r="DK23" s="28">
        <v>87.37</v>
      </c>
      <c r="DL23" s="28">
        <v>87.99</v>
      </c>
      <c r="DM23" s="28">
        <v>87.62</v>
      </c>
      <c r="DN23" s="28">
        <v>87.9</v>
      </c>
      <c r="DO23" s="28">
        <v>89</v>
      </c>
      <c r="DP23" s="28">
        <v>89.04</v>
      </c>
      <c r="DQ23" s="28">
        <v>88.25</v>
      </c>
      <c r="DR23" s="28">
        <v>87.74</v>
      </c>
      <c r="DS23" s="28">
        <v>88.29</v>
      </c>
      <c r="DT23" s="28">
        <v>87.24</v>
      </c>
      <c r="DU23" s="28">
        <v>87.73</v>
      </c>
      <c r="DV23" s="28">
        <v>86.92</v>
      </c>
      <c r="DW23" s="28">
        <v>86.9</v>
      </c>
      <c r="DX23" s="28">
        <v>85.96</v>
      </c>
      <c r="DY23" s="28">
        <v>86.4</v>
      </c>
      <c r="DZ23" s="28">
        <v>86.08</v>
      </c>
      <c r="EA23" s="28">
        <v>86.63</v>
      </c>
      <c r="EB23" s="28">
        <v>87.37</v>
      </c>
      <c r="EC23" s="28">
        <v>87.41</v>
      </c>
      <c r="ED23" s="28">
        <v>88.57</v>
      </c>
      <c r="EE23" s="28">
        <v>89.66</v>
      </c>
      <c r="EF23" s="28">
        <v>89.39</v>
      </c>
      <c r="EG23" s="28">
        <v>88.44</v>
      </c>
      <c r="EH23" s="28">
        <v>89.79</v>
      </c>
      <c r="EI23" s="28">
        <v>88.25</v>
      </c>
      <c r="EJ23" s="28">
        <v>88.24</v>
      </c>
      <c r="EK23" s="28">
        <v>88.05</v>
      </c>
      <c r="EL23" s="28">
        <v>88.49</v>
      </c>
      <c r="EM23" s="28">
        <v>87.7</v>
      </c>
      <c r="EN23" s="28">
        <v>88.14</v>
      </c>
      <c r="EO23" s="28">
        <v>88.59</v>
      </c>
      <c r="EP23" s="28">
        <v>89.35</v>
      </c>
      <c r="EQ23" s="28">
        <v>87.5</v>
      </c>
      <c r="ER23" s="28">
        <v>86.74</v>
      </c>
      <c r="ES23" s="28">
        <v>86.5</v>
      </c>
      <c r="ET23" s="28">
        <v>84.8</v>
      </c>
      <c r="EU23" s="28">
        <v>83.02</v>
      </c>
      <c r="EV23" s="28">
        <v>83.05</v>
      </c>
      <c r="EW23" s="28">
        <v>87</v>
      </c>
      <c r="EX23" s="28">
        <v>87.62</v>
      </c>
      <c r="EY23" s="28">
        <v>87.5</v>
      </c>
      <c r="EZ23" s="28">
        <v>91.09</v>
      </c>
      <c r="FA23" s="28">
        <v>87.61</v>
      </c>
      <c r="FB23" s="28">
        <v>82.64</v>
      </c>
      <c r="FC23" s="28">
        <v>84.7</v>
      </c>
      <c r="FD23" s="28">
        <v>88.09</v>
      </c>
      <c r="FE23" s="28">
        <v>89</v>
      </c>
      <c r="FF23" s="28">
        <v>87.75</v>
      </c>
      <c r="FG23" s="28">
        <v>89.17</v>
      </c>
      <c r="FH23" s="28">
        <v>91.74</v>
      </c>
      <c r="FI23" s="28">
        <v>89.3</v>
      </c>
      <c r="FJ23" s="28">
        <v>90.2</v>
      </c>
      <c r="FK23" s="28">
        <v>92.49</v>
      </c>
      <c r="FL23" s="28">
        <v>91.49</v>
      </c>
      <c r="FM23" s="28">
        <v>91.49</v>
      </c>
      <c r="FN23" s="28">
        <v>90.5</v>
      </c>
      <c r="FO23" s="28">
        <v>90</v>
      </c>
      <c r="FP23" s="28">
        <v>89.59</v>
      </c>
      <c r="FQ23" s="28">
        <v>89.5</v>
      </c>
      <c r="FR23" s="28">
        <v>90.7</v>
      </c>
      <c r="FS23" s="28">
        <v>89.66</v>
      </c>
      <c r="FT23" s="28">
        <v>90.99</v>
      </c>
      <c r="FU23" s="28">
        <v>90.48</v>
      </c>
      <c r="FV23" s="28">
        <v>91.95</v>
      </c>
      <c r="FW23" s="28">
        <v>91.98</v>
      </c>
      <c r="FX23" s="28">
        <v>94.3</v>
      </c>
      <c r="FY23" s="28">
        <v>94.6</v>
      </c>
      <c r="FZ23" s="28">
        <v>95.44</v>
      </c>
      <c r="GA23" s="28">
        <v>95.98</v>
      </c>
      <c r="GB23" s="28">
        <v>94.12</v>
      </c>
      <c r="GC23" s="28">
        <v>94.38</v>
      </c>
      <c r="GD23" s="28">
        <v>93.98</v>
      </c>
      <c r="GE23" s="28">
        <v>94.4</v>
      </c>
    </row>
    <row r="24" spans="1:187" s="16" customFormat="1" ht="9.75">
      <c r="A24" s="10">
        <f t="shared" si="12"/>
        <v>20</v>
      </c>
      <c r="B24" s="11" t="s">
        <v>281</v>
      </c>
      <c r="C24" s="12" t="s">
        <v>280</v>
      </c>
      <c r="D24" s="13">
        <v>36297</v>
      </c>
      <c r="E24" s="13">
        <v>43602</v>
      </c>
      <c r="F24" s="12">
        <v>0</v>
      </c>
      <c r="G24" s="14">
        <v>0</v>
      </c>
      <c r="H24" s="12" t="s">
        <v>172</v>
      </c>
      <c r="I24" s="14">
        <v>0.04</v>
      </c>
      <c r="J24" s="14" t="s">
        <v>502</v>
      </c>
      <c r="K24" s="12" t="s">
        <v>502</v>
      </c>
      <c r="L24" s="34">
        <f t="shared" si="0"/>
        <v>0.005917159763313553</v>
      </c>
      <c r="M24" s="15"/>
      <c r="N24" s="12"/>
      <c r="O24" s="12"/>
      <c r="P24" s="12"/>
      <c r="Q24" s="26"/>
      <c r="R24" s="28"/>
      <c r="S24" s="26"/>
      <c r="T24" s="28">
        <v>104.94</v>
      </c>
      <c r="U24" s="28">
        <v>104.88</v>
      </c>
      <c r="V24" s="28">
        <v>104.89</v>
      </c>
      <c r="W24" s="28">
        <v>105.55</v>
      </c>
      <c r="X24" s="28">
        <v>105.8</v>
      </c>
      <c r="Y24" s="28">
        <v>105.7</v>
      </c>
      <c r="Z24" s="28">
        <v>106.35</v>
      </c>
      <c r="AA24" s="28">
        <v>107</v>
      </c>
      <c r="AB24" s="28">
        <v>105.18</v>
      </c>
      <c r="AC24" s="28">
        <v>106.99</v>
      </c>
      <c r="AD24" s="28">
        <v>104.57</v>
      </c>
      <c r="AE24" s="28">
        <v>104.95</v>
      </c>
      <c r="AF24" s="28">
        <v>103.79</v>
      </c>
      <c r="AG24" s="28">
        <v>104.01</v>
      </c>
      <c r="AH24" s="28">
        <v>105.5</v>
      </c>
      <c r="AI24" s="28">
        <v>105.92</v>
      </c>
      <c r="AJ24" s="28">
        <v>106</v>
      </c>
      <c r="AK24" s="28">
        <v>105.1</v>
      </c>
      <c r="AL24" s="28">
        <v>104.16</v>
      </c>
      <c r="AM24" s="28">
        <v>106.5</v>
      </c>
      <c r="AN24" s="28">
        <v>104.98</v>
      </c>
      <c r="AO24" s="28">
        <v>105.38</v>
      </c>
      <c r="AP24" s="28">
        <v>105.06</v>
      </c>
      <c r="AQ24" s="28">
        <v>105.06</v>
      </c>
      <c r="AR24" s="28">
        <v>104.31</v>
      </c>
      <c r="AS24" s="28">
        <v>106.5</v>
      </c>
      <c r="AT24" s="28">
        <v>104.02</v>
      </c>
      <c r="AU24" s="28">
        <v>103.28</v>
      </c>
      <c r="AV24" s="28">
        <v>101.51</v>
      </c>
      <c r="AW24" s="28">
        <v>101.6</v>
      </c>
      <c r="AX24" s="28">
        <v>100.57</v>
      </c>
      <c r="AY24" s="28">
        <v>100.35</v>
      </c>
      <c r="AZ24" s="28">
        <v>101.45</v>
      </c>
      <c r="BA24" s="28">
        <v>100.34</v>
      </c>
      <c r="BB24" s="88">
        <v>100.56</v>
      </c>
      <c r="BC24" s="28">
        <v>100.7</v>
      </c>
      <c r="BD24" s="28">
        <v>100.9</v>
      </c>
      <c r="BE24" s="28">
        <v>102.69</v>
      </c>
      <c r="BF24" s="28">
        <v>100.48</v>
      </c>
      <c r="BG24" s="28">
        <v>101.71</v>
      </c>
      <c r="BH24" s="28">
        <v>101.6</v>
      </c>
      <c r="BI24" s="28">
        <v>101.45</v>
      </c>
      <c r="BJ24" s="28">
        <v>100.9</v>
      </c>
      <c r="BK24" s="28">
        <v>101.65</v>
      </c>
      <c r="BL24" s="63">
        <v>100.69</v>
      </c>
      <c r="BM24" s="63">
        <v>100.83</v>
      </c>
      <c r="BN24" s="28">
        <v>101</v>
      </c>
      <c r="BO24" s="28">
        <v>101.15</v>
      </c>
      <c r="BP24" s="28">
        <v>100.91</v>
      </c>
      <c r="BQ24" s="28">
        <v>100.92</v>
      </c>
      <c r="BR24" s="28">
        <v>100.95</v>
      </c>
      <c r="BS24" s="28">
        <v>100.95</v>
      </c>
      <c r="BT24" s="28">
        <v>101.84</v>
      </c>
      <c r="BU24" s="28">
        <v>101.75</v>
      </c>
      <c r="BV24" s="124">
        <v>100.66</v>
      </c>
      <c r="BW24" s="28">
        <v>100.51</v>
      </c>
      <c r="BX24" s="28">
        <v>100.53</v>
      </c>
      <c r="BY24" s="28">
        <v>101.12</v>
      </c>
      <c r="BZ24" s="28">
        <v>99.8</v>
      </c>
      <c r="CA24" s="28">
        <v>99.8</v>
      </c>
      <c r="CB24" s="28">
        <v>100.35</v>
      </c>
      <c r="CC24" s="28">
        <v>100.65</v>
      </c>
      <c r="CD24" s="28">
        <v>100.74</v>
      </c>
      <c r="CE24" s="28">
        <v>99.97</v>
      </c>
      <c r="CF24" s="28">
        <v>100.97</v>
      </c>
      <c r="CG24" s="28">
        <v>99.78</v>
      </c>
      <c r="CH24" s="28">
        <v>99.22</v>
      </c>
      <c r="CI24" s="28">
        <v>99.54</v>
      </c>
      <c r="CJ24" s="28">
        <v>101.13</v>
      </c>
      <c r="CK24" s="28">
        <v>100.74</v>
      </c>
      <c r="CL24" s="28">
        <v>100.61</v>
      </c>
      <c r="CM24" s="28">
        <v>99.98</v>
      </c>
      <c r="CN24" s="28">
        <v>99.98</v>
      </c>
      <c r="CO24" s="28">
        <v>100</v>
      </c>
      <c r="CP24" s="28">
        <v>99.39</v>
      </c>
      <c r="CQ24" s="28">
        <v>99</v>
      </c>
      <c r="CR24" s="28">
        <v>99.48</v>
      </c>
      <c r="CS24" s="28">
        <v>99</v>
      </c>
      <c r="CT24" s="28">
        <v>98.95</v>
      </c>
      <c r="CU24" s="28">
        <v>99.38</v>
      </c>
      <c r="CV24" s="28">
        <v>98.58</v>
      </c>
      <c r="CW24" s="28">
        <v>98.5</v>
      </c>
      <c r="CX24" s="28">
        <v>97.5</v>
      </c>
      <c r="CY24" s="28">
        <v>97.11</v>
      </c>
      <c r="CZ24" s="28">
        <v>99.22</v>
      </c>
      <c r="DA24" s="28">
        <v>102.16</v>
      </c>
      <c r="DB24" s="28">
        <v>100.19</v>
      </c>
      <c r="DC24" s="28">
        <v>100</v>
      </c>
      <c r="DD24" s="28">
        <v>101.73</v>
      </c>
      <c r="DE24" s="28">
        <v>99.29</v>
      </c>
      <c r="DF24" s="28">
        <v>98.72</v>
      </c>
      <c r="DG24" s="28">
        <v>98.9</v>
      </c>
      <c r="DH24" s="28">
        <v>98.56</v>
      </c>
      <c r="DI24" s="28">
        <v>99.46</v>
      </c>
      <c r="DJ24" s="28">
        <v>99.92</v>
      </c>
      <c r="DK24" s="28">
        <v>99.5</v>
      </c>
      <c r="DL24" s="28">
        <v>98.75</v>
      </c>
      <c r="DM24" s="28">
        <v>100.43</v>
      </c>
      <c r="DN24" s="28">
        <v>99.85</v>
      </c>
      <c r="DO24" s="28">
        <v>99.1</v>
      </c>
      <c r="DP24" s="28">
        <v>98.5</v>
      </c>
      <c r="DQ24" s="28">
        <v>97</v>
      </c>
      <c r="DR24" s="28">
        <v>98.03</v>
      </c>
      <c r="DS24" s="28">
        <v>97.78</v>
      </c>
      <c r="DT24" s="28">
        <v>99.49</v>
      </c>
      <c r="DU24" s="28">
        <v>99.31</v>
      </c>
      <c r="DV24" s="28">
        <v>98</v>
      </c>
      <c r="DW24" s="28">
        <v>96.85</v>
      </c>
      <c r="DX24" s="28">
        <v>98.55</v>
      </c>
      <c r="DY24" s="28">
        <v>98.19</v>
      </c>
      <c r="DZ24" s="28">
        <v>97.56</v>
      </c>
      <c r="EA24" s="28">
        <v>97.7</v>
      </c>
      <c r="EB24" s="28">
        <v>99.69</v>
      </c>
      <c r="EC24" s="28">
        <v>99.5</v>
      </c>
      <c r="ED24" s="28">
        <v>99.88</v>
      </c>
      <c r="EE24" s="28">
        <v>99.64</v>
      </c>
      <c r="EF24" s="28">
        <v>98.78</v>
      </c>
      <c r="EG24" s="28">
        <v>99.98</v>
      </c>
      <c r="EH24" s="28">
        <v>98.52</v>
      </c>
      <c r="EI24" s="28">
        <v>99.98</v>
      </c>
      <c r="EJ24" s="28">
        <v>99</v>
      </c>
      <c r="EK24" s="28">
        <v>98.7</v>
      </c>
      <c r="EL24" s="28">
        <v>98.03</v>
      </c>
      <c r="EM24" s="28">
        <v>97.62</v>
      </c>
      <c r="EN24" s="28">
        <v>98.33</v>
      </c>
      <c r="EO24" s="28">
        <v>98.09</v>
      </c>
      <c r="EP24" s="28">
        <v>95.63</v>
      </c>
      <c r="EQ24" s="28">
        <v>95.88</v>
      </c>
      <c r="ER24" s="28">
        <v>95.88</v>
      </c>
      <c r="ES24" s="28">
        <v>93.34</v>
      </c>
      <c r="ET24" s="28">
        <v>92.18</v>
      </c>
      <c r="EU24" s="28">
        <v>92.55</v>
      </c>
      <c r="EV24" s="28">
        <v>93</v>
      </c>
      <c r="EW24" s="28">
        <v>93</v>
      </c>
      <c r="EX24" s="28">
        <v>91.8</v>
      </c>
      <c r="EY24" s="28">
        <v>90.3</v>
      </c>
      <c r="EZ24" s="28">
        <v>92</v>
      </c>
      <c r="FA24" s="28">
        <v>90.2</v>
      </c>
      <c r="FB24" s="28">
        <v>90</v>
      </c>
      <c r="FC24" s="28">
        <v>90</v>
      </c>
      <c r="FD24" s="28">
        <v>89.9</v>
      </c>
      <c r="FE24" s="28">
        <v>94</v>
      </c>
      <c r="FF24" s="28">
        <v>91</v>
      </c>
      <c r="FG24" s="28">
        <v>92.4</v>
      </c>
      <c r="FH24" s="28">
        <v>95</v>
      </c>
      <c r="FI24" s="28">
        <v>96.99</v>
      </c>
      <c r="FJ24" s="28">
        <v>96</v>
      </c>
      <c r="FK24" s="28">
        <v>97.9</v>
      </c>
      <c r="FL24" s="28">
        <v>98</v>
      </c>
      <c r="FM24" s="28">
        <v>98.5</v>
      </c>
      <c r="FN24" s="28">
        <v>98.5</v>
      </c>
      <c r="FO24" s="28">
        <v>92.1</v>
      </c>
      <c r="FP24" s="28">
        <v>93.45</v>
      </c>
      <c r="FQ24" s="28">
        <v>94.45</v>
      </c>
      <c r="FR24" s="28">
        <v>94.45</v>
      </c>
      <c r="FS24" s="28">
        <v>95.99</v>
      </c>
      <c r="FT24" s="28">
        <v>96.99</v>
      </c>
      <c r="FU24" s="28">
        <v>97.9</v>
      </c>
      <c r="FV24" s="28">
        <v>98</v>
      </c>
      <c r="FW24" s="28">
        <v>98.8</v>
      </c>
      <c r="FX24" s="28">
        <v>100.01</v>
      </c>
      <c r="FY24" s="28">
        <v>101</v>
      </c>
      <c r="FZ24" s="28">
        <v>101.5</v>
      </c>
      <c r="GA24" s="28">
        <v>100</v>
      </c>
      <c r="GB24" s="28">
        <v>100</v>
      </c>
      <c r="GC24" s="28">
        <v>99.7</v>
      </c>
      <c r="GD24" s="28">
        <v>101.4</v>
      </c>
      <c r="GE24" s="28">
        <v>102</v>
      </c>
    </row>
    <row r="25" spans="1:187" s="16" customFormat="1" ht="9.75">
      <c r="A25" s="10">
        <f t="shared" si="12"/>
        <v>21</v>
      </c>
      <c r="B25" s="11" t="s">
        <v>544</v>
      </c>
      <c r="C25" s="12" t="s">
        <v>545</v>
      </c>
      <c r="D25" s="13">
        <v>36336</v>
      </c>
      <c r="E25" s="13">
        <v>43641</v>
      </c>
      <c r="F25" s="12">
        <v>5</v>
      </c>
      <c r="G25" s="32" t="s">
        <v>33</v>
      </c>
      <c r="H25" s="12" t="s">
        <v>546</v>
      </c>
      <c r="I25" s="14">
        <v>0</v>
      </c>
      <c r="J25" s="14" t="s">
        <v>502</v>
      </c>
      <c r="K25" s="12" t="s">
        <v>502</v>
      </c>
      <c r="L25" s="34">
        <f t="shared" si="0"/>
        <v>0.012805587892898653</v>
      </c>
      <c r="M25" s="15"/>
      <c r="N25" s="12"/>
      <c r="O25" s="12"/>
      <c r="P25" s="12"/>
      <c r="Q25" s="26"/>
      <c r="R25" s="28"/>
      <c r="S25" s="26"/>
      <c r="T25" s="28">
        <v>95.55</v>
      </c>
      <c r="U25" s="28">
        <v>95.5</v>
      </c>
      <c r="V25" s="28">
        <v>94.72</v>
      </c>
      <c r="W25" s="28">
        <v>94.01</v>
      </c>
      <c r="X25" s="28">
        <v>93.9</v>
      </c>
      <c r="Y25" s="28">
        <v>94.5</v>
      </c>
      <c r="Z25" s="28">
        <v>95.25</v>
      </c>
      <c r="AA25" s="28">
        <v>94.65</v>
      </c>
      <c r="AB25" s="28">
        <v>94.65</v>
      </c>
      <c r="AC25" s="28">
        <v>92.14</v>
      </c>
      <c r="AD25" s="28">
        <v>92.84</v>
      </c>
      <c r="AE25" s="28">
        <v>92.25</v>
      </c>
      <c r="AF25" s="28">
        <v>92.46</v>
      </c>
      <c r="AG25" s="28">
        <v>93.1</v>
      </c>
      <c r="AH25" s="28">
        <v>92.52</v>
      </c>
      <c r="AI25" s="28">
        <v>91.87</v>
      </c>
      <c r="AJ25" s="28">
        <v>92.09</v>
      </c>
      <c r="AK25" s="28">
        <v>91.44</v>
      </c>
      <c r="AL25" s="28">
        <v>92.2</v>
      </c>
      <c r="AM25" s="28">
        <v>92.2</v>
      </c>
      <c r="AN25" s="28">
        <v>92.28</v>
      </c>
      <c r="AO25" s="28">
        <v>91.75</v>
      </c>
      <c r="AP25" s="28">
        <v>92.2</v>
      </c>
      <c r="AQ25" s="28">
        <v>91.99</v>
      </c>
      <c r="AR25" s="28">
        <v>92.19</v>
      </c>
      <c r="AS25" s="28">
        <v>90.25</v>
      </c>
      <c r="AT25" s="28">
        <v>91.75</v>
      </c>
      <c r="AU25" s="28">
        <v>91.33</v>
      </c>
      <c r="AV25" s="28">
        <v>90.72</v>
      </c>
      <c r="AW25" s="28">
        <v>90.86</v>
      </c>
      <c r="AX25" s="28">
        <v>90.38</v>
      </c>
      <c r="AY25" s="28">
        <v>89.95</v>
      </c>
      <c r="AZ25" s="28">
        <v>89.98</v>
      </c>
      <c r="BA25" s="28">
        <v>89.98</v>
      </c>
      <c r="BB25" s="88">
        <v>90.3</v>
      </c>
      <c r="BC25" s="28">
        <v>91.1</v>
      </c>
      <c r="BD25" s="28">
        <v>90.8</v>
      </c>
      <c r="BE25" s="28">
        <v>90.01</v>
      </c>
      <c r="BF25" s="28">
        <v>90</v>
      </c>
      <c r="BG25" s="28">
        <v>91.5</v>
      </c>
      <c r="BH25" s="28">
        <v>89.82</v>
      </c>
      <c r="BI25" s="28">
        <v>89.5</v>
      </c>
      <c r="BJ25" s="28">
        <v>89.29</v>
      </c>
      <c r="BK25" s="28">
        <v>89.29</v>
      </c>
      <c r="BL25" s="63">
        <v>89</v>
      </c>
      <c r="BM25" s="63">
        <v>89.43</v>
      </c>
      <c r="BN25" s="28">
        <v>89</v>
      </c>
      <c r="BO25" s="28">
        <v>89.34</v>
      </c>
      <c r="BP25" s="28">
        <v>89.34</v>
      </c>
      <c r="BQ25" s="28">
        <v>89.4</v>
      </c>
      <c r="BR25" s="28">
        <v>89.86</v>
      </c>
      <c r="BS25" s="28">
        <v>90</v>
      </c>
      <c r="BT25" s="28">
        <v>90</v>
      </c>
      <c r="BU25" s="28">
        <v>88.02</v>
      </c>
      <c r="BV25" s="124">
        <v>88.05</v>
      </c>
      <c r="BW25" s="28">
        <v>87.61</v>
      </c>
      <c r="BX25" s="28">
        <v>87.94</v>
      </c>
      <c r="BY25" s="28">
        <v>87.99</v>
      </c>
      <c r="BZ25" s="28">
        <v>87.7</v>
      </c>
      <c r="CA25" s="28">
        <v>87.6</v>
      </c>
      <c r="CB25" s="28">
        <v>87.99</v>
      </c>
      <c r="CC25" s="28">
        <v>88.6</v>
      </c>
      <c r="CD25" s="28">
        <v>86.51</v>
      </c>
      <c r="CE25" s="28">
        <v>86.09</v>
      </c>
      <c r="CF25" s="28">
        <v>85.9</v>
      </c>
      <c r="CG25" s="28">
        <v>88.06</v>
      </c>
      <c r="CH25" s="28">
        <v>86.91</v>
      </c>
      <c r="CI25" s="28">
        <v>87.55</v>
      </c>
      <c r="CJ25" s="28">
        <v>87.6</v>
      </c>
      <c r="CK25" s="28">
        <v>87.6</v>
      </c>
      <c r="CL25" s="28">
        <v>87.99</v>
      </c>
      <c r="CM25" s="28">
        <v>87.98</v>
      </c>
      <c r="CN25" s="28">
        <v>86.37</v>
      </c>
      <c r="CO25" s="28">
        <v>86.49</v>
      </c>
      <c r="CP25" s="28">
        <v>86.44</v>
      </c>
      <c r="CQ25" s="28">
        <v>85.28</v>
      </c>
      <c r="CR25" s="28">
        <v>85.95</v>
      </c>
      <c r="CS25" s="28">
        <v>86.2</v>
      </c>
      <c r="CT25" s="28">
        <v>86.44</v>
      </c>
      <c r="CU25" s="28">
        <v>84.75</v>
      </c>
      <c r="CV25" s="28">
        <v>84.75</v>
      </c>
      <c r="CW25" s="28">
        <v>85.01</v>
      </c>
      <c r="CX25" s="28">
        <v>84.74</v>
      </c>
      <c r="CY25" s="28">
        <v>82.5</v>
      </c>
      <c r="CZ25" s="28">
        <v>82.5</v>
      </c>
      <c r="DA25" s="28">
        <v>85</v>
      </c>
      <c r="DB25" s="28">
        <v>84.02</v>
      </c>
      <c r="DC25" s="28">
        <v>83.18</v>
      </c>
      <c r="DD25" s="28">
        <v>85.7</v>
      </c>
      <c r="DE25" s="28">
        <v>83.47</v>
      </c>
      <c r="DF25" s="28">
        <v>84.98</v>
      </c>
      <c r="DG25" s="28">
        <v>84.6</v>
      </c>
      <c r="DH25" s="28">
        <v>87.39</v>
      </c>
      <c r="DI25" s="28">
        <v>87.39</v>
      </c>
      <c r="DJ25" s="28">
        <v>84.93</v>
      </c>
      <c r="DK25" s="28">
        <v>86.2</v>
      </c>
      <c r="DL25" s="28">
        <v>85.95</v>
      </c>
      <c r="DM25" s="28">
        <v>86.55</v>
      </c>
      <c r="DN25" s="28">
        <v>85.4</v>
      </c>
      <c r="DO25" s="28">
        <v>83.5</v>
      </c>
      <c r="DP25" s="28">
        <v>84.83</v>
      </c>
      <c r="DQ25" s="28">
        <v>84.99</v>
      </c>
      <c r="DR25" s="28">
        <v>84.15</v>
      </c>
      <c r="DS25" s="28">
        <v>84.3</v>
      </c>
      <c r="DT25" s="28">
        <v>84.3</v>
      </c>
      <c r="DU25" s="28">
        <v>84.75</v>
      </c>
      <c r="DV25" s="28">
        <v>84.95</v>
      </c>
      <c r="DW25" s="28">
        <v>83.01</v>
      </c>
      <c r="DX25" s="28">
        <v>83.5</v>
      </c>
      <c r="DY25" s="28">
        <v>84.1</v>
      </c>
      <c r="DZ25" s="28">
        <v>84</v>
      </c>
      <c r="EA25" s="28">
        <v>84.5</v>
      </c>
      <c r="EB25" s="28">
        <v>86.69</v>
      </c>
      <c r="EC25" s="28">
        <v>85.77</v>
      </c>
      <c r="ED25" s="28">
        <v>85.77</v>
      </c>
      <c r="EE25" s="28">
        <v>85</v>
      </c>
      <c r="EF25" s="28">
        <v>84.15</v>
      </c>
      <c r="EG25" s="28">
        <v>84.15</v>
      </c>
      <c r="EH25" s="28">
        <v>85.99</v>
      </c>
      <c r="EI25" s="28">
        <v>84.3</v>
      </c>
      <c r="EJ25" s="28">
        <v>82.62</v>
      </c>
      <c r="EK25" s="28">
        <v>82.62</v>
      </c>
      <c r="EL25" s="28">
        <v>84.29</v>
      </c>
      <c r="EM25" s="28">
        <v>84.29</v>
      </c>
      <c r="EN25" s="28">
        <v>82.98</v>
      </c>
      <c r="EO25" s="28">
        <v>82.8</v>
      </c>
      <c r="EP25" s="28">
        <v>84.95</v>
      </c>
      <c r="EQ25" s="28">
        <v>84.65</v>
      </c>
      <c r="ER25" s="28">
        <v>82.01</v>
      </c>
      <c r="ES25" s="28">
        <v>82.01</v>
      </c>
      <c r="ET25" s="28">
        <v>80.37</v>
      </c>
      <c r="EU25" s="28">
        <v>81.9</v>
      </c>
      <c r="EV25" s="28">
        <v>80.27</v>
      </c>
      <c r="EW25" s="28">
        <v>79.1</v>
      </c>
      <c r="EX25" s="28">
        <v>79.2</v>
      </c>
      <c r="EY25" s="28">
        <v>81.14</v>
      </c>
      <c r="EZ25" s="28">
        <v>81.14</v>
      </c>
      <c r="FA25" s="28">
        <v>78.57</v>
      </c>
      <c r="FB25" s="28">
        <v>81.7</v>
      </c>
      <c r="FC25" s="28">
        <v>81.99</v>
      </c>
      <c r="FD25" s="28">
        <v>77</v>
      </c>
      <c r="FE25" s="28">
        <v>77.4</v>
      </c>
      <c r="FF25" s="28">
        <v>77.4</v>
      </c>
      <c r="FG25" s="28">
        <v>78.93</v>
      </c>
      <c r="FH25" s="28">
        <v>78.93</v>
      </c>
      <c r="FI25" s="28">
        <v>81.8</v>
      </c>
      <c r="FJ25" s="28">
        <v>81.8</v>
      </c>
      <c r="FK25" s="28">
        <v>82</v>
      </c>
      <c r="FL25" s="28">
        <v>81.95</v>
      </c>
      <c r="FM25" s="28">
        <v>81.95</v>
      </c>
      <c r="FN25" s="28">
        <v>81.98</v>
      </c>
      <c r="FO25" s="28">
        <v>81.98</v>
      </c>
      <c r="FP25" s="28">
        <v>82.5</v>
      </c>
      <c r="FQ25" s="28">
        <v>83.5</v>
      </c>
      <c r="FR25" s="28">
        <v>84</v>
      </c>
      <c r="FS25" s="28">
        <v>82.13</v>
      </c>
      <c r="FT25" s="28">
        <v>82.1</v>
      </c>
      <c r="FU25" s="28">
        <v>81</v>
      </c>
      <c r="FV25" s="28">
        <v>83.89</v>
      </c>
      <c r="FW25" s="28">
        <v>83.05</v>
      </c>
      <c r="FX25" s="28">
        <v>83.1</v>
      </c>
      <c r="FY25" s="28">
        <v>83</v>
      </c>
      <c r="FZ25" s="28">
        <v>83.99</v>
      </c>
      <c r="GA25" s="28">
        <v>84.01</v>
      </c>
      <c r="GB25" s="28">
        <v>85.5</v>
      </c>
      <c r="GC25" s="28">
        <v>85</v>
      </c>
      <c r="GD25" s="28">
        <v>85.9</v>
      </c>
      <c r="GE25" s="28">
        <v>87</v>
      </c>
    </row>
    <row r="26" spans="1:187" s="16" customFormat="1" ht="9.75">
      <c r="A26" s="10">
        <f t="shared" si="12"/>
        <v>22</v>
      </c>
      <c r="B26" s="11" t="s">
        <v>422</v>
      </c>
      <c r="C26" s="12" t="s">
        <v>423</v>
      </c>
      <c r="D26" s="13">
        <v>36402</v>
      </c>
      <c r="E26" s="13">
        <v>43707</v>
      </c>
      <c r="F26" s="19">
        <v>0</v>
      </c>
      <c r="G26" s="22">
        <v>0</v>
      </c>
      <c r="H26" s="19" t="s">
        <v>90</v>
      </c>
      <c r="I26" s="22">
        <v>0</v>
      </c>
      <c r="J26" s="22" t="s">
        <v>502</v>
      </c>
      <c r="K26" s="12" t="s">
        <v>502</v>
      </c>
      <c r="L26" s="34">
        <f t="shared" si="0"/>
        <v>0.014453961456102723</v>
      </c>
      <c r="M26" s="15">
        <v>102.7</v>
      </c>
      <c r="N26" s="12">
        <v>102.68</v>
      </c>
      <c r="O26" s="12">
        <v>102.57</v>
      </c>
      <c r="P26" s="12">
        <v>102.57</v>
      </c>
      <c r="Q26" s="28">
        <v>102.59</v>
      </c>
      <c r="R26" s="28">
        <v>102.6</v>
      </c>
      <c r="S26" s="28">
        <v>102.38</v>
      </c>
      <c r="T26" s="28">
        <v>102.13</v>
      </c>
      <c r="U26" s="28">
        <v>102.08</v>
      </c>
      <c r="V26" s="28">
        <v>101.85</v>
      </c>
      <c r="W26" s="28">
        <v>101.71</v>
      </c>
      <c r="X26" s="28">
        <v>101.32</v>
      </c>
      <c r="Y26" s="28">
        <v>101.67</v>
      </c>
      <c r="Z26" s="28">
        <v>101.47</v>
      </c>
      <c r="AA26" s="28">
        <v>100.95</v>
      </c>
      <c r="AB26" s="28">
        <v>99.6</v>
      </c>
      <c r="AC26" s="28">
        <v>99.38</v>
      </c>
      <c r="AD26" s="28">
        <v>99.3</v>
      </c>
      <c r="AE26" s="28">
        <v>99.23</v>
      </c>
      <c r="AF26" s="28">
        <v>99.24</v>
      </c>
      <c r="AG26" s="28">
        <v>97.9</v>
      </c>
      <c r="AH26" s="28">
        <v>99.05</v>
      </c>
      <c r="AI26" s="28">
        <v>98.78</v>
      </c>
      <c r="AJ26" s="28">
        <v>98.93</v>
      </c>
      <c r="AK26" s="28">
        <v>98.87</v>
      </c>
      <c r="AL26" s="28">
        <v>98.45</v>
      </c>
      <c r="AM26" s="28">
        <v>97.76</v>
      </c>
      <c r="AN26" s="28">
        <v>97.5</v>
      </c>
      <c r="AO26" s="28">
        <v>97.4</v>
      </c>
      <c r="AP26" s="28">
        <v>97.13</v>
      </c>
      <c r="AQ26" s="28">
        <v>97.5</v>
      </c>
      <c r="AR26" s="28">
        <v>97.25</v>
      </c>
      <c r="AS26" s="28">
        <v>96.94</v>
      </c>
      <c r="AT26" s="28">
        <v>96.96</v>
      </c>
      <c r="AU26" s="28">
        <v>97.25</v>
      </c>
      <c r="AV26" s="28">
        <v>97.5</v>
      </c>
      <c r="AW26" s="28">
        <v>97.48</v>
      </c>
      <c r="AX26" s="28">
        <v>96.95</v>
      </c>
      <c r="AY26" s="28">
        <v>97.03</v>
      </c>
      <c r="AZ26" s="28">
        <v>97.03</v>
      </c>
      <c r="BA26" s="28">
        <v>97.09</v>
      </c>
      <c r="BB26" s="88">
        <v>97.35</v>
      </c>
      <c r="BC26" s="28">
        <v>97.4</v>
      </c>
      <c r="BD26" s="28">
        <v>97.22</v>
      </c>
      <c r="BE26" s="28">
        <v>97.34</v>
      </c>
      <c r="BF26" s="28">
        <v>97.21</v>
      </c>
      <c r="BG26" s="28">
        <v>97.14</v>
      </c>
      <c r="BH26" s="28">
        <v>97.55</v>
      </c>
      <c r="BI26" s="28">
        <v>97.45</v>
      </c>
      <c r="BJ26" s="28">
        <v>97.01</v>
      </c>
      <c r="BK26" s="28">
        <v>96.86</v>
      </c>
      <c r="BL26" s="63">
        <v>96.54</v>
      </c>
      <c r="BM26" s="63">
        <v>95.68</v>
      </c>
      <c r="BN26" s="28">
        <v>95.75</v>
      </c>
      <c r="BO26" s="28">
        <v>95.4</v>
      </c>
      <c r="BP26" s="28">
        <v>95.09</v>
      </c>
      <c r="BQ26" s="28">
        <v>95.05</v>
      </c>
      <c r="BR26" s="28">
        <v>94.61</v>
      </c>
      <c r="BS26" s="28">
        <v>94.37</v>
      </c>
      <c r="BT26" s="28">
        <v>94.04</v>
      </c>
      <c r="BU26" s="28">
        <v>94.35</v>
      </c>
      <c r="BV26" s="124">
        <v>94.27</v>
      </c>
      <c r="BW26" s="28">
        <v>94.36</v>
      </c>
      <c r="BX26" s="28">
        <v>94.35</v>
      </c>
      <c r="BY26" s="28">
        <v>93.9</v>
      </c>
      <c r="BZ26" s="28">
        <v>94</v>
      </c>
      <c r="CA26" s="28">
        <v>93.87</v>
      </c>
      <c r="CB26" s="28">
        <v>93.84</v>
      </c>
      <c r="CC26" s="28">
        <v>93.7</v>
      </c>
      <c r="CD26" s="28">
        <v>93.85</v>
      </c>
      <c r="CE26" s="28">
        <v>93.71</v>
      </c>
      <c r="CF26" s="28">
        <v>93.66</v>
      </c>
      <c r="CG26" s="28">
        <v>93.77</v>
      </c>
      <c r="CH26" s="28">
        <v>93.89</v>
      </c>
      <c r="CI26" s="28">
        <v>93.77</v>
      </c>
      <c r="CJ26" s="28">
        <v>93.8</v>
      </c>
      <c r="CK26" s="28">
        <v>93.78</v>
      </c>
      <c r="CL26" s="28">
        <v>93.63</v>
      </c>
      <c r="CM26" s="28">
        <v>93.6</v>
      </c>
      <c r="CN26" s="28">
        <v>93.86</v>
      </c>
      <c r="CO26" s="28">
        <v>93.73</v>
      </c>
      <c r="CP26" s="28">
        <v>93.86</v>
      </c>
      <c r="CQ26" s="28">
        <v>93.91</v>
      </c>
      <c r="CR26" s="28">
        <v>93.71</v>
      </c>
      <c r="CS26" s="28">
        <v>93.71</v>
      </c>
      <c r="CT26" s="28">
        <v>94</v>
      </c>
      <c r="CU26" s="28">
        <v>93.61</v>
      </c>
      <c r="CV26" s="28">
        <v>93.3</v>
      </c>
      <c r="CW26" s="28">
        <v>93.17</v>
      </c>
      <c r="CX26" s="28">
        <v>93.11</v>
      </c>
      <c r="CY26" s="28">
        <v>94.17</v>
      </c>
      <c r="CZ26" s="28">
        <v>93.77</v>
      </c>
      <c r="DA26" s="28">
        <v>93.94</v>
      </c>
      <c r="DB26" s="28">
        <v>93.6</v>
      </c>
      <c r="DC26" s="28">
        <v>93.42</v>
      </c>
      <c r="DD26" s="28">
        <v>93.9</v>
      </c>
      <c r="DE26" s="28">
        <v>93.58</v>
      </c>
      <c r="DF26" s="28">
        <v>93.65</v>
      </c>
      <c r="DG26" s="28">
        <v>94.55</v>
      </c>
      <c r="DH26" s="28">
        <v>94.43</v>
      </c>
      <c r="DI26" s="28">
        <v>94.15</v>
      </c>
      <c r="DJ26" s="28">
        <v>94.07</v>
      </c>
      <c r="DK26" s="28">
        <v>94.05</v>
      </c>
      <c r="DL26" s="28">
        <v>94</v>
      </c>
      <c r="DM26" s="28">
        <v>94</v>
      </c>
      <c r="DN26" s="28">
        <v>93.62</v>
      </c>
      <c r="DO26" s="28">
        <v>93.67</v>
      </c>
      <c r="DP26" s="28">
        <v>94.03</v>
      </c>
      <c r="DQ26" s="28">
        <v>93.76</v>
      </c>
      <c r="DR26" s="28">
        <v>94.21</v>
      </c>
      <c r="DS26" s="28">
        <v>93.58</v>
      </c>
      <c r="DT26" s="28">
        <v>93.49</v>
      </c>
      <c r="DU26" s="28">
        <v>93.04</v>
      </c>
      <c r="DV26" s="28">
        <v>93.5</v>
      </c>
      <c r="DW26" s="28">
        <v>93.89</v>
      </c>
      <c r="DX26" s="28">
        <v>93.99</v>
      </c>
      <c r="DY26" s="28">
        <v>92.81</v>
      </c>
      <c r="DZ26" s="28">
        <v>93.5</v>
      </c>
      <c r="EA26" s="28">
        <v>93.89</v>
      </c>
      <c r="EB26" s="28">
        <v>93.36</v>
      </c>
      <c r="EC26" s="28">
        <v>92.61</v>
      </c>
      <c r="ED26" s="28">
        <v>94.49</v>
      </c>
      <c r="EE26" s="28">
        <v>95.46</v>
      </c>
      <c r="EF26" s="28">
        <v>94.25</v>
      </c>
      <c r="EG26" s="28">
        <v>94.5</v>
      </c>
      <c r="EH26" s="28">
        <v>94.5</v>
      </c>
      <c r="EI26" s="28">
        <v>93.6</v>
      </c>
      <c r="EJ26" s="28">
        <v>91.94</v>
      </c>
      <c r="EK26" s="28">
        <v>92.73</v>
      </c>
      <c r="EL26" s="28">
        <v>92</v>
      </c>
      <c r="EM26" s="28">
        <v>92.64</v>
      </c>
      <c r="EN26" s="28">
        <v>92.75</v>
      </c>
      <c r="EO26" s="28">
        <v>93.99</v>
      </c>
      <c r="EP26" s="28">
        <v>92</v>
      </c>
      <c r="EQ26" s="28">
        <v>92.75</v>
      </c>
      <c r="ER26" s="28">
        <v>90.5</v>
      </c>
      <c r="ES26" s="28">
        <v>91</v>
      </c>
      <c r="ET26" s="28">
        <v>91</v>
      </c>
      <c r="EU26" s="28">
        <v>90.38</v>
      </c>
      <c r="EV26" s="28">
        <v>89.81</v>
      </c>
      <c r="EW26" s="28">
        <v>89.55</v>
      </c>
      <c r="EX26" s="28">
        <v>89.55</v>
      </c>
      <c r="EY26" s="28">
        <v>91.13</v>
      </c>
      <c r="EZ26" s="28">
        <v>92.07</v>
      </c>
      <c r="FA26" s="28">
        <v>91.8</v>
      </c>
      <c r="FB26" s="28">
        <v>90.02</v>
      </c>
      <c r="FC26" s="28">
        <v>86.5</v>
      </c>
      <c r="FD26" s="28">
        <v>87.42</v>
      </c>
      <c r="FE26" s="28">
        <v>85.8</v>
      </c>
      <c r="FF26" s="28">
        <v>85.2</v>
      </c>
      <c r="FG26" s="28">
        <v>88</v>
      </c>
      <c r="FH26" s="28">
        <v>86.5</v>
      </c>
      <c r="FI26" s="28">
        <v>88.4</v>
      </c>
      <c r="FJ26" s="28">
        <v>88.5</v>
      </c>
      <c r="FK26" s="28">
        <v>88.79</v>
      </c>
      <c r="FL26" s="28">
        <v>90</v>
      </c>
      <c r="FM26" s="28">
        <v>90</v>
      </c>
      <c r="FN26" s="28">
        <v>92.1</v>
      </c>
      <c r="FO26" s="28">
        <v>92.5</v>
      </c>
      <c r="FP26" s="28">
        <v>89.1</v>
      </c>
      <c r="FQ26" s="28">
        <v>88.24</v>
      </c>
      <c r="FR26" s="28">
        <v>89.8</v>
      </c>
      <c r="FS26" s="28">
        <v>91.5</v>
      </c>
      <c r="FT26" s="28">
        <v>92.05</v>
      </c>
      <c r="FU26" s="28">
        <v>93.4</v>
      </c>
      <c r="FV26" s="28">
        <v>94.02</v>
      </c>
      <c r="FW26" s="28">
        <v>95.2</v>
      </c>
      <c r="FX26" s="28">
        <v>94</v>
      </c>
      <c r="FY26" s="28">
        <v>94.1</v>
      </c>
      <c r="FZ26" s="28">
        <v>94.39</v>
      </c>
      <c r="GA26" s="28">
        <v>94.5</v>
      </c>
      <c r="GB26" s="28">
        <v>94.3</v>
      </c>
      <c r="GC26" s="28">
        <v>94</v>
      </c>
      <c r="GD26" s="28">
        <v>93.4</v>
      </c>
      <c r="GE26" s="28">
        <v>94.75</v>
      </c>
    </row>
    <row r="27" spans="1:187" s="134" customFormat="1" ht="30">
      <c r="A27" s="125">
        <f t="shared" si="12"/>
        <v>23</v>
      </c>
      <c r="B27" s="125" t="s">
        <v>442</v>
      </c>
      <c r="C27" s="126" t="s">
        <v>443</v>
      </c>
      <c r="D27" s="127">
        <v>38511</v>
      </c>
      <c r="E27" s="127">
        <v>43990</v>
      </c>
      <c r="F27" s="128">
        <v>2</v>
      </c>
      <c r="G27" s="129" t="s">
        <v>377</v>
      </c>
      <c r="H27" s="128" t="s">
        <v>355</v>
      </c>
      <c r="I27" s="129">
        <v>0</v>
      </c>
      <c r="J27" s="129" t="s">
        <v>356</v>
      </c>
      <c r="K27" s="126" t="s">
        <v>166</v>
      </c>
      <c r="L27" s="130">
        <f t="shared" si="0"/>
        <v>0.004994192799070927</v>
      </c>
      <c r="M27" s="131">
        <v>98.76</v>
      </c>
      <c r="N27" s="128">
        <v>98.38</v>
      </c>
      <c r="O27" s="126">
        <v>98.89</v>
      </c>
      <c r="P27" s="126">
        <v>98.9</v>
      </c>
      <c r="Q27" s="93">
        <v>98.86</v>
      </c>
      <c r="R27" s="93">
        <v>99.5</v>
      </c>
      <c r="S27" s="93">
        <v>99.12</v>
      </c>
      <c r="T27" s="93">
        <v>98.91</v>
      </c>
      <c r="U27" s="93">
        <v>98.41</v>
      </c>
      <c r="V27" s="93">
        <v>98.09</v>
      </c>
      <c r="W27" s="93">
        <v>97.82</v>
      </c>
      <c r="X27" s="93">
        <v>97.89</v>
      </c>
      <c r="Y27" s="93">
        <v>97.71</v>
      </c>
      <c r="Z27" s="93">
        <v>96.25</v>
      </c>
      <c r="AA27" s="93">
        <v>95.71</v>
      </c>
      <c r="AB27" s="93">
        <v>95.51</v>
      </c>
      <c r="AC27" s="93">
        <v>95.73</v>
      </c>
      <c r="AD27" s="93">
        <v>95.34</v>
      </c>
      <c r="AE27" s="93">
        <v>93.16</v>
      </c>
      <c r="AF27" s="93">
        <v>93.93</v>
      </c>
      <c r="AG27" s="93">
        <v>92.77</v>
      </c>
      <c r="AH27" s="93">
        <v>93.5</v>
      </c>
      <c r="AI27" s="93">
        <v>91.09</v>
      </c>
      <c r="AJ27" s="93">
        <v>90.36</v>
      </c>
      <c r="AK27" s="93">
        <v>90.18</v>
      </c>
      <c r="AL27" s="93">
        <v>90.5</v>
      </c>
      <c r="AM27" s="93">
        <v>89.67</v>
      </c>
      <c r="AN27" s="93">
        <v>88.24</v>
      </c>
      <c r="AO27" s="93">
        <v>86.75</v>
      </c>
      <c r="AP27" s="93">
        <v>87.49</v>
      </c>
      <c r="AQ27" s="93">
        <v>87.01</v>
      </c>
      <c r="AR27" s="93">
        <v>85.84</v>
      </c>
      <c r="AS27" s="93">
        <v>85.87</v>
      </c>
      <c r="AT27" s="93">
        <v>85.83</v>
      </c>
      <c r="AU27" s="93">
        <v>85.86</v>
      </c>
      <c r="AV27" s="93">
        <v>86.42</v>
      </c>
      <c r="AW27" s="93">
        <v>87.84</v>
      </c>
      <c r="AX27" s="93">
        <v>87.02</v>
      </c>
      <c r="AY27" s="93">
        <v>87.41</v>
      </c>
      <c r="AZ27" s="93">
        <v>87.68</v>
      </c>
      <c r="BA27" s="93">
        <v>87.99</v>
      </c>
      <c r="BB27" s="132">
        <v>86.84</v>
      </c>
      <c r="BC27" s="93">
        <v>87.69</v>
      </c>
      <c r="BD27" s="93">
        <v>88</v>
      </c>
      <c r="BE27" s="93">
        <v>87.49</v>
      </c>
      <c r="BF27" s="93">
        <v>87.73</v>
      </c>
      <c r="BG27" s="93">
        <v>87.1</v>
      </c>
      <c r="BH27" s="93">
        <v>86.14</v>
      </c>
      <c r="BI27" s="93">
        <v>83</v>
      </c>
      <c r="BJ27" s="93">
        <v>82.14</v>
      </c>
      <c r="BK27" s="93">
        <v>82.02</v>
      </c>
      <c r="BL27" s="93">
        <v>81.7</v>
      </c>
      <c r="BM27" s="93">
        <v>80</v>
      </c>
      <c r="BN27" s="93">
        <v>80.31</v>
      </c>
      <c r="BO27" s="93">
        <v>80.47</v>
      </c>
      <c r="BP27" s="93">
        <v>81.3</v>
      </c>
      <c r="BQ27" s="93">
        <v>81.19</v>
      </c>
      <c r="BR27" s="93">
        <v>80.78</v>
      </c>
      <c r="BS27" s="93">
        <v>80.73</v>
      </c>
      <c r="BT27" s="93">
        <v>80.2</v>
      </c>
      <c r="BU27" s="93">
        <v>78.85</v>
      </c>
      <c r="BV27" s="133">
        <v>78.98</v>
      </c>
      <c r="BW27" s="93">
        <v>79.27</v>
      </c>
      <c r="BX27" s="93">
        <v>79.98</v>
      </c>
      <c r="BY27" s="93">
        <v>80.63</v>
      </c>
      <c r="BZ27" s="93">
        <v>78.11</v>
      </c>
      <c r="CA27" s="93">
        <v>78.2</v>
      </c>
      <c r="CB27" s="93">
        <v>78.98</v>
      </c>
      <c r="CC27" s="93">
        <v>79.71</v>
      </c>
      <c r="CD27" s="93">
        <v>77.56</v>
      </c>
      <c r="CE27" s="93">
        <v>75.62</v>
      </c>
      <c r="CF27" s="93">
        <v>75.8</v>
      </c>
      <c r="CG27" s="93">
        <v>75.37</v>
      </c>
      <c r="CH27" s="93">
        <v>76.35</v>
      </c>
      <c r="CI27" s="93">
        <v>75.35</v>
      </c>
      <c r="CJ27" s="93">
        <v>75.9</v>
      </c>
      <c r="CK27" s="93">
        <v>75.5</v>
      </c>
      <c r="CL27" s="93">
        <v>76</v>
      </c>
      <c r="CM27" s="93">
        <v>76.15</v>
      </c>
      <c r="CN27" s="93">
        <v>75.51</v>
      </c>
      <c r="CO27" s="93">
        <v>75.31</v>
      </c>
      <c r="CP27" s="93">
        <v>74.6</v>
      </c>
      <c r="CQ27" s="93">
        <v>72.83</v>
      </c>
      <c r="CR27" s="93">
        <v>73.21</v>
      </c>
      <c r="CS27" s="93">
        <v>74.9</v>
      </c>
      <c r="CT27" s="93">
        <v>73.87</v>
      </c>
      <c r="CU27" s="93">
        <v>73.98</v>
      </c>
      <c r="CV27" s="93">
        <v>74.5</v>
      </c>
      <c r="CW27" s="93">
        <v>73.09</v>
      </c>
      <c r="CX27" s="93">
        <v>68.88</v>
      </c>
      <c r="CY27" s="93">
        <v>68.53</v>
      </c>
      <c r="CZ27" s="93">
        <v>68.59</v>
      </c>
      <c r="DA27" s="93">
        <v>69.07</v>
      </c>
      <c r="DB27" s="93">
        <v>69</v>
      </c>
      <c r="DC27" s="93">
        <v>68.1</v>
      </c>
      <c r="DD27" s="93">
        <v>70.49</v>
      </c>
      <c r="DE27" s="93">
        <v>70.55</v>
      </c>
      <c r="DF27" s="93">
        <v>71</v>
      </c>
      <c r="DG27" s="93">
        <v>71</v>
      </c>
      <c r="DH27" s="93">
        <v>71</v>
      </c>
      <c r="DI27" s="93">
        <v>71.18</v>
      </c>
      <c r="DJ27" s="93">
        <v>70.6</v>
      </c>
      <c r="DK27" s="93">
        <v>71.02</v>
      </c>
      <c r="DL27" s="93">
        <v>70.7</v>
      </c>
      <c r="DM27" s="93">
        <v>72.09</v>
      </c>
      <c r="DN27" s="93">
        <v>72.09</v>
      </c>
      <c r="DO27" s="93">
        <v>72.5</v>
      </c>
      <c r="DP27" s="93">
        <v>73.63</v>
      </c>
      <c r="DQ27" s="93">
        <v>73.01</v>
      </c>
      <c r="DR27" s="93">
        <v>73.01</v>
      </c>
      <c r="DS27" s="93">
        <v>73.71</v>
      </c>
      <c r="DT27" s="93">
        <v>74.5</v>
      </c>
      <c r="DU27" s="93">
        <v>74.1</v>
      </c>
      <c r="DV27" s="93">
        <v>71.5</v>
      </c>
      <c r="DW27" s="93">
        <v>71.15</v>
      </c>
      <c r="DX27" s="93">
        <v>71.15</v>
      </c>
      <c r="DY27" s="93">
        <v>71.95</v>
      </c>
      <c r="DZ27" s="93">
        <v>73.25</v>
      </c>
      <c r="EA27" s="93">
        <v>74.93</v>
      </c>
      <c r="EB27" s="93">
        <v>79.45</v>
      </c>
      <c r="EC27" s="93">
        <v>78.5</v>
      </c>
      <c r="ED27" s="93">
        <v>78.43</v>
      </c>
      <c r="EE27" s="93">
        <v>78.41</v>
      </c>
      <c r="EF27" s="93">
        <v>77.66</v>
      </c>
      <c r="EG27" s="93">
        <v>77.01</v>
      </c>
      <c r="EH27" s="93">
        <v>78</v>
      </c>
      <c r="EI27" s="93">
        <v>79.49</v>
      </c>
      <c r="EJ27" s="93">
        <v>78.88</v>
      </c>
      <c r="EK27" s="93">
        <v>75.01</v>
      </c>
      <c r="EL27" s="93">
        <v>75.5</v>
      </c>
      <c r="EM27" s="93">
        <v>75.65</v>
      </c>
      <c r="EN27" s="93">
        <v>74.95</v>
      </c>
      <c r="EO27" s="93">
        <v>73.92</v>
      </c>
      <c r="EP27" s="93">
        <v>73.76</v>
      </c>
      <c r="EQ27" s="93">
        <v>74.2</v>
      </c>
      <c r="ER27" s="93">
        <v>74.15</v>
      </c>
      <c r="ES27" s="93">
        <v>69.83</v>
      </c>
      <c r="ET27" s="93">
        <v>68.99</v>
      </c>
      <c r="EU27" s="93">
        <v>68.51</v>
      </c>
      <c r="EV27" s="93">
        <v>68.15</v>
      </c>
      <c r="EW27" s="93">
        <v>67.03</v>
      </c>
      <c r="EX27" s="93">
        <v>69.25</v>
      </c>
      <c r="EY27" s="93">
        <v>69.81</v>
      </c>
      <c r="EZ27" s="93">
        <v>71</v>
      </c>
      <c r="FA27" s="93">
        <v>71</v>
      </c>
      <c r="FB27" s="93">
        <v>68.41</v>
      </c>
      <c r="FC27" s="93">
        <v>73.9</v>
      </c>
      <c r="FD27" s="93">
        <v>79.25</v>
      </c>
      <c r="FE27" s="93">
        <v>79</v>
      </c>
      <c r="FF27" s="93">
        <v>79</v>
      </c>
      <c r="FG27" s="93">
        <v>80.3</v>
      </c>
      <c r="FH27" s="93">
        <v>82.49</v>
      </c>
      <c r="FI27" s="93">
        <v>86</v>
      </c>
      <c r="FJ27" s="93">
        <v>87.2</v>
      </c>
      <c r="FK27" s="93">
        <v>87.14</v>
      </c>
      <c r="FL27" s="93">
        <v>86.1</v>
      </c>
      <c r="FM27" s="93">
        <v>86.99</v>
      </c>
      <c r="FN27" s="93">
        <v>88.5</v>
      </c>
      <c r="FO27" s="93">
        <v>87.2</v>
      </c>
      <c r="FP27" s="93">
        <v>87.5</v>
      </c>
      <c r="FQ27" s="93">
        <v>86.12</v>
      </c>
      <c r="FR27" s="93">
        <v>86.98</v>
      </c>
      <c r="FS27" s="93">
        <v>86.45</v>
      </c>
      <c r="FT27" s="93">
        <v>87</v>
      </c>
      <c r="FU27" s="93">
        <v>87.18</v>
      </c>
      <c r="FV27" s="93">
        <v>88</v>
      </c>
      <c r="FW27" s="93">
        <v>89.52</v>
      </c>
      <c r="FX27" s="93">
        <v>87.9</v>
      </c>
      <c r="FY27" s="93">
        <v>88.25</v>
      </c>
      <c r="FZ27" s="93">
        <v>88.07</v>
      </c>
      <c r="GA27" s="93">
        <v>89.38</v>
      </c>
      <c r="GB27" s="93">
        <v>86.95</v>
      </c>
      <c r="GC27" s="93">
        <v>86.1</v>
      </c>
      <c r="GD27" s="93">
        <v>86.1</v>
      </c>
      <c r="GE27" s="93">
        <v>86.53</v>
      </c>
    </row>
    <row r="28" spans="1:187" s="181" customFormat="1" ht="9.75">
      <c r="A28" s="171">
        <f t="shared" si="12"/>
        <v>24</v>
      </c>
      <c r="B28" s="171" t="s">
        <v>430</v>
      </c>
      <c r="C28" s="182" t="s">
        <v>431</v>
      </c>
      <c r="D28" s="173">
        <v>38513</v>
      </c>
      <c r="E28" s="173">
        <v>43992</v>
      </c>
      <c r="F28" s="172">
        <v>3</v>
      </c>
      <c r="G28" s="175" t="s">
        <v>365</v>
      </c>
      <c r="H28" s="172" t="s">
        <v>407</v>
      </c>
      <c r="I28" s="175">
        <v>0.0125</v>
      </c>
      <c r="J28" s="175">
        <v>0.08</v>
      </c>
      <c r="K28" s="172" t="s">
        <v>500</v>
      </c>
      <c r="L28" s="176">
        <f t="shared" si="0"/>
        <v>0</v>
      </c>
      <c r="M28" s="177">
        <v>100</v>
      </c>
      <c r="N28" s="172">
        <v>99.98</v>
      </c>
      <c r="O28" s="172">
        <v>99.89</v>
      </c>
      <c r="P28" s="172">
        <v>99.82</v>
      </c>
      <c r="Q28" s="178">
        <v>100.25</v>
      </c>
      <c r="R28" s="178">
        <v>100.6</v>
      </c>
      <c r="S28" s="178">
        <v>100.28</v>
      </c>
      <c r="T28" s="178">
        <v>100.1</v>
      </c>
      <c r="U28" s="178">
        <v>100.08</v>
      </c>
      <c r="V28" s="178">
        <v>99.82</v>
      </c>
      <c r="W28" s="178">
        <v>99.66</v>
      </c>
      <c r="X28" s="178">
        <v>99.02</v>
      </c>
      <c r="Y28" s="178">
        <v>98.82</v>
      </c>
      <c r="Z28" s="178">
        <v>96.97</v>
      </c>
      <c r="AA28" s="178">
        <v>96.36</v>
      </c>
      <c r="AB28" s="178">
        <v>94.98</v>
      </c>
      <c r="AC28" s="178">
        <v>94.34</v>
      </c>
      <c r="AD28" s="178">
        <v>93.72</v>
      </c>
      <c r="AE28" s="178">
        <v>93.2</v>
      </c>
      <c r="AF28" s="178">
        <v>92.28</v>
      </c>
      <c r="AG28" s="178">
        <v>92.73</v>
      </c>
      <c r="AH28" s="178">
        <v>92.42</v>
      </c>
      <c r="AI28" s="178">
        <v>92</v>
      </c>
      <c r="AJ28" s="178">
        <v>91.91</v>
      </c>
      <c r="AK28" s="178">
        <v>91.22</v>
      </c>
      <c r="AL28" s="178">
        <v>90.94</v>
      </c>
      <c r="AM28" s="178">
        <v>90.38</v>
      </c>
      <c r="AN28" s="178">
        <v>89.14</v>
      </c>
      <c r="AO28" s="178">
        <v>88.79</v>
      </c>
      <c r="AP28" s="178">
        <v>88.03</v>
      </c>
      <c r="AQ28" s="178">
        <v>85.89</v>
      </c>
      <c r="AR28" s="178">
        <v>86.65</v>
      </c>
      <c r="AS28" s="178">
        <v>86.18</v>
      </c>
      <c r="AT28" s="178">
        <v>85.47</v>
      </c>
      <c r="AU28" s="178">
        <v>82.61</v>
      </c>
      <c r="AV28" s="178">
        <v>83.71</v>
      </c>
      <c r="AW28" s="178">
        <v>87.42</v>
      </c>
      <c r="AX28" s="178">
        <v>86.06</v>
      </c>
      <c r="AY28" s="178">
        <v>84.66</v>
      </c>
      <c r="AZ28" s="178">
        <v>86.62</v>
      </c>
      <c r="BA28" s="178">
        <v>86.6</v>
      </c>
      <c r="BB28" s="179">
        <v>86.88</v>
      </c>
      <c r="BC28" s="178">
        <v>86.2</v>
      </c>
      <c r="BD28" s="178">
        <v>86.85</v>
      </c>
      <c r="BE28" s="178">
        <v>86.41</v>
      </c>
      <c r="BF28" s="178">
        <v>86.7</v>
      </c>
      <c r="BG28" s="178">
        <v>87.86</v>
      </c>
      <c r="BH28" s="178">
        <v>85.69</v>
      </c>
      <c r="BI28" s="178">
        <v>86.09</v>
      </c>
      <c r="BJ28" s="178">
        <v>84.27</v>
      </c>
      <c r="BK28" s="178">
        <v>84.87</v>
      </c>
      <c r="BL28" s="178">
        <v>85.86</v>
      </c>
      <c r="BM28" s="178">
        <v>86</v>
      </c>
      <c r="BN28" s="178">
        <v>85.75</v>
      </c>
      <c r="BO28" s="178">
        <v>85.62</v>
      </c>
      <c r="BP28" s="178">
        <v>84.91</v>
      </c>
      <c r="BQ28" s="178">
        <v>84.5</v>
      </c>
      <c r="BR28" s="178">
        <v>84.64</v>
      </c>
      <c r="BS28" s="178">
        <v>83.19</v>
      </c>
      <c r="BT28" s="178">
        <v>83.5</v>
      </c>
      <c r="BU28" s="178">
        <v>84.94</v>
      </c>
      <c r="BV28" s="180">
        <v>86</v>
      </c>
      <c r="BW28" s="178">
        <v>84.83</v>
      </c>
      <c r="BX28" s="178">
        <v>85.69</v>
      </c>
      <c r="BY28" s="178">
        <v>83.36</v>
      </c>
      <c r="BZ28" s="178">
        <v>82.34</v>
      </c>
      <c r="CA28" s="178">
        <v>82.72</v>
      </c>
      <c r="CB28" s="178">
        <v>82.99</v>
      </c>
      <c r="CC28" s="178">
        <v>82.54</v>
      </c>
      <c r="CD28" s="178">
        <v>80.96</v>
      </c>
      <c r="CE28" s="178">
        <v>80.09</v>
      </c>
      <c r="CF28" s="178">
        <v>78.88</v>
      </c>
      <c r="CG28" s="178">
        <v>77.64</v>
      </c>
      <c r="CH28" s="178">
        <v>76.57</v>
      </c>
      <c r="CI28" s="178">
        <v>76.29</v>
      </c>
      <c r="CJ28" s="178">
        <v>76.75</v>
      </c>
      <c r="CK28" s="178">
        <v>76.75</v>
      </c>
      <c r="CL28" s="178">
        <v>77.09</v>
      </c>
      <c r="CM28" s="178">
        <v>77.16</v>
      </c>
      <c r="CN28" s="178">
        <v>77.58</v>
      </c>
      <c r="CO28" s="178">
        <v>77.81</v>
      </c>
      <c r="CP28" s="178">
        <v>76.95</v>
      </c>
      <c r="CQ28" s="178">
        <v>77.32</v>
      </c>
      <c r="CR28" s="178">
        <v>77.09</v>
      </c>
      <c r="CS28" s="178">
        <v>77.85</v>
      </c>
      <c r="CT28" s="178">
        <v>76.62</v>
      </c>
      <c r="CU28" s="178">
        <v>75.59</v>
      </c>
      <c r="CV28" s="178">
        <v>75.91</v>
      </c>
      <c r="CW28" s="178">
        <v>75.06</v>
      </c>
      <c r="CX28" s="178">
        <v>70.93</v>
      </c>
      <c r="CY28" s="178">
        <v>70.71</v>
      </c>
      <c r="CZ28" s="178">
        <v>70.94</v>
      </c>
      <c r="DA28" s="178">
        <v>71.18</v>
      </c>
      <c r="DB28" s="178">
        <v>70.77</v>
      </c>
      <c r="DC28" s="178">
        <v>71.78</v>
      </c>
      <c r="DD28" s="178">
        <v>72.47</v>
      </c>
      <c r="DE28" s="178">
        <v>73.03</v>
      </c>
      <c r="DF28" s="178">
        <v>72.72</v>
      </c>
      <c r="DG28" s="178">
        <v>74.42</v>
      </c>
      <c r="DH28" s="178">
        <v>75.13</v>
      </c>
      <c r="DI28" s="178">
        <v>74.07</v>
      </c>
      <c r="DJ28" s="178">
        <v>74.35</v>
      </c>
      <c r="DK28" s="178">
        <v>73.68</v>
      </c>
      <c r="DL28" s="178">
        <v>72.88</v>
      </c>
      <c r="DM28" s="178">
        <v>72.91</v>
      </c>
      <c r="DN28" s="178">
        <v>73.01</v>
      </c>
      <c r="DO28" s="178">
        <v>73.36</v>
      </c>
      <c r="DP28" s="178">
        <v>73.15</v>
      </c>
      <c r="DQ28" s="178">
        <v>72.91</v>
      </c>
      <c r="DR28" s="178">
        <v>73.1</v>
      </c>
      <c r="DS28" s="178">
        <v>73.9</v>
      </c>
      <c r="DT28" s="178">
        <v>74.2</v>
      </c>
      <c r="DU28" s="178">
        <v>73.91</v>
      </c>
      <c r="DV28" s="178">
        <v>73.27</v>
      </c>
      <c r="DW28" s="178">
        <v>71.97</v>
      </c>
      <c r="DX28" s="178">
        <v>72.7</v>
      </c>
      <c r="DY28" s="178">
        <v>72.98</v>
      </c>
      <c r="DZ28" s="178">
        <v>73.91</v>
      </c>
      <c r="EA28" s="178">
        <v>76.39</v>
      </c>
      <c r="EB28" s="178">
        <v>77.26</v>
      </c>
      <c r="EC28" s="178">
        <v>77.26</v>
      </c>
      <c r="ED28" s="178">
        <v>80.41</v>
      </c>
      <c r="EE28" s="178">
        <v>80.25</v>
      </c>
      <c r="EF28" s="178">
        <v>79.13</v>
      </c>
      <c r="EG28" s="178">
        <v>79.57</v>
      </c>
      <c r="EH28" s="178">
        <v>79.3</v>
      </c>
      <c r="EI28" s="178">
        <v>79.06</v>
      </c>
      <c r="EJ28" s="178">
        <v>76.23</v>
      </c>
      <c r="EK28" s="178">
        <v>77.44</v>
      </c>
      <c r="EL28" s="178">
        <v>78.17</v>
      </c>
      <c r="EM28" s="178">
        <v>77.73</v>
      </c>
      <c r="EN28" s="178">
        <v>76.03</v>
      </c>
      <c r="EO28" s="178">
        <v>75.48</v>
      </c>
      <c r="EP28" s="178">
        <v>73.81</v>
      </c>
      <c r="EQ28" s="178">
        <v>73.31</v>
      </c>
      <c r="ER28" s="178">
        <v>71.22</v>
      </c>
      <c r="ES28" s="178">
        <v>70.11</v>
      </c>
      <c r="ET28" s="178">
        <v>69.94</v>
      </c>
      <c r="EU28" s="178">
        <v>69.84</v>
      </c>
      <c r="EV28" s="178">
        <v>69.99</v>
      </c>
      <c r="EW28" s="178">
        <v>70.9</v>
      </c>
      <c r="EX28" s="178">
        <v>70.85</v>
      </c>
      <c r="EY28" s="178">
        <v>72.95</v>
      </c>
      <c r="EZ28" s="178">
        <v>73.64</v>
      </c>
      <c r="FA28" s="178">
        <v>71.48</v>
      </c>
      <c r="FB28" s="178">
        <v>73.16</v>
      </c>
      <c r="FC28" s="178">
        <v>73.68</v>
      </c>
      <c r="FD28" s="178">
        <v>83.1</v>
      </c>
      <c r="FE28" s="178">
        <v>80.99</v>
      </c>
      <c r="FF28" s="178">
        <v>82</v>
      </c>
      <c r="FG28" s="178">
        <v>81.29</v>
      </c>
      <c r="FH28" s="178">
        <v>85.79</v>
      </c>
      <c r="FI28" s="178">
        <v>84.5</v>
      </c>
      <c r="FJ28" s="178">
        <v>88.45</v>
      </c>
      <c r="FK28" s="178">
        <v>89.71</v>
      </c>
      <c r="FL28" s="178">
        <v>89.24</v>
      </c>
      <c r="FM28" s="178">
        <v>92</v>
      </c>
      <c r="FN28" s="178">
        <v>89.93</v>
      </c>
      <c r="FO28" s="178">
        <v>93</v>
      </c>
      <c r="FP28" s="178">
        <v>93.5</v>
      </c>
      <c r="FQ28" s="178">
        <v>94.5</v>
      </c>
      <c r="FR28" s="178">
        <v>92.95</v>
      </c>
      <c r="FS28" s="178">
        <v>93.5</v>
      </c>
      <c r="FT28" s="178">
        <v>94.8</v>
      </c>
      <c r="FU28" s="178">
        <v>93.68</v>
      </c>
      <c r="FV28" s="178">
        <v>94.2</v>
      </c>
      <c r="FW28" s="178">
        <v>93.99</v>
      </c>
      <c r="FX28" s="178">
        <v>94.52</v>
      </c>
      <c r="FY28" s="178">
        <v>94.3</v>
      </c>
      <c r="FZ28" s="178">
        <v>99.833</v>
      </c>
      <c r="GA28" s="178">
        <v>99.93</v>
      </c>
      <c r="GB28" s="178">
        <v>99.97</v>
      </c>
      <c r="GC28" s="178">
        <v>99.97</v>
      </c>
      <c r="GD28" s="178">
        <v>99.97</v>
      </c>
      <c r="GE28" s="178">
        <v>99.97</v>
      </c>
    </row>
    <row r="29" spans="1:187" s="181" customFormat="1" ht="9.75">
      <c r="A29" s="171">
        <f t="shared" si="12"/>
        <v>25</v>
      </c>
      <c r="B29" s="171" t="s">
        <v>440</v>
      </c>
      <c r="C29" s="182" t="s">
        <v>441</v>
      </c>
      <c r="D29" s="173">
        <v>38520</v>
      </c>
      <c r="E29" s="173">
        <v>43999</v>
      </c>
      <c r="F29" s="172">
        <v>2</v>
      </c>
      <c r="G29" s="175">
        <v>0.06</v>
      </c>
      <c r="H29" s="172" t="s">
        <v>407</v>
      </c>
      <c r="I29" s="175">
        <v>0.015</v>
      </c>
      <c r="J29" s="175" t="s">
        <v>502</v>
      </c>
      <c r="K29" s="172" t="s">
        <v>138</v>
      </c>
      <c r="L29" s="176">
        <f t="shared" si="0"/>
        <v>0</v>
      </c>
      <c r="M29" s="177">
        <v>98.97</v>
      </c>
      <c r="N29" s="172">
        <v>99.04</v>
      </c>
      <c r="O29" s="172">
        <v>98.62</v>
      </c>
      <c r="P29" s="172">
        <v>98.09</v>
      </c>
      <c r="Q29" s="178">
        <v>98.46</v>
      </c>
      <c r="R29" s="178">
        <v>99.05</v>
      </c>
      <c r="S29" s="178">
        <v>99.28</v>
      </c>
      <c r="T29" s="178">
        <v>99.06</v>
      </c>
      <c r="U29" s="178">
        <v>99.47</v>
      </c>
      <c r="V29" s="178">
        <v>99.5</v>
      </c>
      <c r="W29" s="178">
        <v>99.2</v>
      </c>
      <c r="X29" s="178">
        <v>99.42</v>
      </c>
      <c r="Y29" s="178">
        <v>99.69</v>
      </c>
      <c r="Z29" s="178">
        <v>99.5</v>
      </c>
      <c r="AA29" s="178">
        <v>96.88</v>
      </c>
      <c r="AB29" s="178">
        <v>99</v>
      </c>
      <c r="AC29" s="178">
        <v>98.17</v>
      </c>
      <c r="AD29" s="178">
        <v>98.99</v>
      </c>
      <c r="AE29" s="178">
        <v>98.89</v>
      </c>
      <c r="AF29" s="178">
        <v>98.94</v>
      </c>
      <c r="AG29" s="178">
        <v>98.5</v>
      </c>
      <c r="AH29" s="178">
        <v>99.03</v>
      </c>
      <c r="AI29" s="178">
        <v>99.6</v>
      </c>
      <c r="AJ29" s="178">
        <v>99.15</v>
      </c>
      <c r="AK29" s="178">
        <v>99.94</v>
      </c>
      <c r="AL29" s="178">
        <v>99.56</v>
      </c>
      <c r="AM29" s="178">
        <v>98.98</v>
      </c>
      <c r="AN29" s="178">
        <v>98.99</v>
      </c>
      <c r="AO29" s="178">
        <v>99.79</v>
      </c>
      <c r="AP29" s="178">
        <v>98.5</v>
      </c>
      <c r="AQ29" s="178">
        <v>98.98</v>
      </c>
      <c r="AR29" s="178">
        <v>99.13</v>
      </c>
      <c r="AS29" s="178">
        <v>98</v>
      </c>
      <c r="AT29" s="178">
        <v>98</v>
      </c>
      <c r="AU29" s="178">
        <v>95.7</v>
      </c>
      <c r="AV29" s="178">
        <v>92.5</v>
      </c>
      <c r="AW29" s="178">
        <v>91.09</v>
      </c>
      <c r="AX29" s="178">
        <v>93.24</v>
      </c>
      <c r="AY29" s="178">
        <v>91</v>
      </c>
      <c r="AZ29" s="178">
        <v>91</v>
      </c>
      <c r="BA29" s="178">
        <v>91</v>
      </c>
      <c r="BB29" s="179">
        <v>88.44</v>
      </c>
      <c r="BC29" s="178">
        <v>88.01</v>
      </c>
      <c r="BD29" s="178">
        <v>87.5</v>
      </c>
      <c r="BE29" s="178">
        <v>84.91</v>
      </c>
      <c r="BF29" s="178">
        <v>84</v>
      </c>
      <c r="BG29" s="178">
        <v>84.45</v>
      </c>
      <c r="BH29" s="178">
        <v>84.75</v>
      </c>
      <c r="BI29" s="178">
        <v>83.5</v>
      </c>
      <c r="BJ29" s="178">
        <v>82</v>
      </c>
      <c r="BK29" s="178">
        <v>80.15</v>
      </c>
      <c r="BL29" s="178">
        <v>85.5</v>
      </c>
      <c r="BM29" s="178">
        <v>85</v>
      </c>
      <c r="BN29" s="178">
        <v>84</v>
      </c>
      <c r="BO29" s="178">
        <v>84.47</v>
      </c>
      <c r="BP29" s="178">
        <v>86</v>
      </c>
      <c r="BQ29" s="178">
        <v>82.03</v>
      </c>
      <c r="BR29" s="178">
        <v>82.01</v>
      </c>
      <c r="BS29" s="178">
        <v>81.9</v>
      </c>
      <c r="BT29" s="178">
        <v>82</v>
      </c>
      <c r="BU29" s="178">
        <v>82</v>
      </c>
      <c r="BV29" s="180">
        <v>80.65</v>
      </c>
      <c r="BW29" s="178">
        <v>82.63</v>
      </c>
      <c r="BX29" s="178">
        <v>82</v>
      </c>
      <c r="BY29" s="178">
        <v>81.5</v>
      </c>
      <c r="BZ29" s="178">
        <v>80.55</v>
      </c>
      <c r="CA29" s="178">
        <v>81.14</v>
      </c>
      <c r="CB29" s="178">
        <v>80</v>
      </c>
      <c r="CC29" s="178">
        <v>79.05</v>
      </c>
      <c r="CD29" s="178">
        <v>77.27</v>
      </c>
      <c r="CE29" s="178">
        <v>76.82</v>
      </c>
      <c r="CF29" s="178">
        <v>76.6</v>
      </c>
      <c r="CG29" s="178">
        <v>76.4</v>
      </c>
      <c r="CH29" s="178">
        <v>75.76</v>
      </c>
      <c r="CI29" s="178">
        <v>76.89</v>
      </c>
      <c r="CJ29" s="178">
        <v>76.25</v>
      </c>
      <c r="CK29" s="178">
        <v>78</v>
      </c>
      <c r="CL29" s="178">
        <v>76.03</v>
      </c>
      <c r="CM29" s="178">
        <v>75.76</v>
      </c>
      <c r="CN29" s="178">
        <v>77.24</v>
      </c>
      <c r="CO29" s="178">
        <v>76.72</v>
      </c>
      <c r="CP29" s="178">
        <v>76.6</v>
      </c>
      <c r="CQ29" s="178">
        <v>75.65</v>
      </c>
      <c r="CR29" s="178">
        <v>76</v>
      </c>
      <c r="CS29" s="178">
        <v>77.89</v>
      </c>
      <c r="CT29" s="178">
        <v>77</v>
      </c>
      <c r="CU29" s="178">
        <v>77</v>
      </c>
      <c r="CV29" s="178">
        <v>77</v>
      </c>
      <c r="CW29" s="178">
        <v>77</v>
      </c>
      <c r="CX29" s="178">
        <v>77</v>
      </c>
      <c r="CY29" s="178">
        <v>77</v>
      </c>
      <c r="CZ29" s="178">
        <v>77</v>
      </c>
      <c r="DA29" s="178">
        <v>73</v>
      </c>
      <c r="DB29" s="178">
        <v>70.7</v>
      </c>
      <c r="DC29" s="178">
        <v>72.2</v>
      </c>
      <c r="DD29" s="178">
        <v>73</v>
      </c>
      <c r="DE29" s="178">
        <v>74.22</v>
      </c>
      <c r="DF29" s="178">
        <v>71</v>
      </c>
      <c r="DG29" s="178">
        <v>71.5</v>
      </c>
      <c r="DH29" s="178">
        <v>74.47</v>
      </c>
      <c r="DI29" s="178">
        <v>76.25</v>
      </c>
      <c r="DJ29" s="178">
        <v>74</v>
      </c>
      <c r="DK29" s="178">
        <v>72.09</v>
      </c>
      <c r="DL29" s="178">
        <v>71.91</v>
      </c>
      <c r="DM29" s="178">
        <v>73.76</v>
      </c>
      <c r="DN29" s="178">
        <v>74.37</v>
      </c>
      <c r="DO29" s="178">
        <v>74.5</v>
      </c>
      <c r="DP29" s="178">
        <v>73.05</v>
      </c>
      <c r="DQ29" s="178">
        <v>72.8</v>
      </c>
      <c r="DR29" s="178">
        <v>72.26</v>
      </c>
      <c r="DS29" s="178">
        <v>72.96</v>
      </c>
      <c r="DT29" s="178">
        <v>73.28</v>
      </c>
      <c r="DU29" s="178">
        <v>74.01</v>
      </c>
      <c r="DV29" s="178">
        <v>71.78</v>
      </c>
      <c r="DW29" s="178">
        <v>71.78</v>
      </c>
      <c r="DX29" s="178">
        <v>71.78</v>
      </c>
      <c r="DY29" s="178">
        <v>72</v>
      </c>
      <c r="DZ29" s="178">
        <v>74.45</v>
      </c>
      <c r="EA29" s="178">
        <v>75.89</v>
      </c>
      <c r="EB29" s="178">
        <v>77.52</v>
      </c>
      <c r="EC29" s="178">
        <v>79.76</v>
      </c>
      <c r="ED29" s="178">
        <v>79.5</v>
      </c>
      <c r="EE29" s="178">
        <v>79.5</v>
      </c>
      <c r="EF29" s="178">
        <v>78.5</v>
      </c>
      <c r="EG29" s="178">
        <v>77.71</v>
      </c>
      <c r="EH29" s="178">
        <v>80.44</v>
      </c>
      <c r="EI29" s="178">
        <v>80</v>
      </c>
      <c r="EJ29" s="178">
        <v>75.75</v>
      </c>
      <c r="EK29" s="178">
        <v>76.5</v>
      </c>
      <c r="EL29" s="178">
        <v>79.99</v>
      </c>
      <c r="EM29" s="178">
        <v>79.99</v>
      </c>
      <c r="EN29" s="178">
        <v>78.5</v>
      </c>
      <c r="EO29" s="178">
        <v>78.5</v>
      </c>
      <c r="EP29" s="178">
        <v>75</v>
      </c>
      <c r="EQ29" s="178">
        <v>75</v>
      </c>
      <c r="ER29" s="178">
        <v>72.75</v>
      </c>
      <c r="ES29" s="178">
        <v>72.75</v>
      </c>
      <c r="ET29" s="178">
        <v>70.25</v>
      </c>
      <c r="EU29" s="178">
        <v>71.1</v>
      </c>
      <c r="EV29" s="178">
        <v>69.51</v>
      </c>
      <c r="EW29" s="178">
        <v>69.51</v>
      </c>
      <c r="EX29" s="178">
        <v>72</v>
      </c>
      <c r="EY29" s="178">
        <v>73.01</v>
      </c>
      <c r="EZ29" s="178">
        <v>75</v>
      </c>
      <c r="FA29" s="178">
        <v>73.5</v>
      </c>
      <c r="FB29" s="178">
        <v>70.3</v>
      </c>
      <c r="FC29" s="178">
        <v>73</v>
      </c>
      <c r="FD29" s="178">
        <v>81</v>
      </c>
      <c r="FE29" s="178">
        <v>81</v>
      </c>
      <c r="FF29" s="178">
        <v>82</v>
      </c>
      <c r="FG29" s="178">
        <v>80.7</v>
      </c>
      <c r="FH29" s="178">
        <v>82.5</v>
      </c>
      <c r="FI29" s="178">
        <v>85</v>
      </c>
      <c r="FJ29" s="178">
        <v>87.2</v>
      </c>
      <c r="FK29" s="178">
        <v>88.55</v>
      </c>
      <c r="FL29" s="178">
        <v>88.95</v>
      </c>
      <c r="FM29" s="178">
        <v>91.6</v>
      </c>
      <c r="FN29" s="178">
        <v>93</v>
      </c>
      <c r="FO29" s="178">
        <v>94</v>
      </c>
      <c r="FP29" s="178">
        <v>95</v>
      </c>
      <c r="FQ29" s="178">
        <v>93</v>
      </c>
      <c r="FR29" s="178">
        <v>93.4</v>
      </c>
      <c r="FS29" s="178">
        <v>92.23</v>
      </c>
      <c r="FT29" s="178">
        <v>94.5</v>
      </c>
      <c r="FU29" s="178">
        <v>94.9</v>
      </c>
      <c r="FV29" s="178">
        <v>95.75</v>
      </c>
      <c r="FW29" s="178">
        <v>94.02</v>
      </c>
      <c r="FX29" s="178">
        <v>95.95</v>
      </c>
      <c r="FY29" s="178">
        <v>96.1</v>
      </c>
      <c r="FZ29" s="178">
        <v>99.48</v>
      </c>
      <c r="GA29" s="178">
        <v>99.5</v>
      </c>
      <c r="GB29" s="178">
        <v>99.98</v>
      </c>
      <c r="GC29" s="178">
        <v>99.98</v>
      </c>
      <c r="GD29" s="178">
        <v>99.98</v>
      </c>
      <c r="GE29" s="178">
        <v>99.98</v>
      </c>
    </row>
    <row r="30" spans="1:187" s="134" customFormat="1" ht="9.75">
      <c r="A30" s="125">
        <f t="shared" si="12"/>
        <v>26</v>
      </c>
      <c r="B30" s="125" t="s">
        <v>444</v>
      </c>
      <c r="C30" s="126" t="s">
        <v>445</v>
      </c>
      <c r="D30" s="127">
        <v>38525</v>
      </c>
      <c r="E30" s="127">
        <v>44004</v>
      </c>
      <c r="F30" s="128">
        <v>2</v>
      </c>
      <c r="G30" s="129" t="s">
        <v>409</v>
      </c>
      <c r="H30" s="128" t="s">
        <v>407</v>
      </c>
      <c r="I30" s="129">
        <v>0.015</v>
      </c>
      <c r="J30" s="129">
        <v>0.08</v>
      </c>
      <c r="K30" s="128" t="s">
        <v>244</v>
      </c>
      <c r="L30" s="130">
        <f t="shared" si="0"/>
        <v>0.013123359580052493</v>
      </c>
      <c r="M30" s="131">
        <v>100.95</v>
      </c>
      <c r="N30" s="128">
        <v>101.58</v>
      </c>
      <c r="O30" s="128">
        <v>101.1</v>
      </c>
      <c r="P30" s="128">
        <v>100.57</v>
      </c>
      <c r="Q30" s="93">
        <v>100.65</v>
      </c>
      <c r="R30" s="93">
        <v>100.79</v>
      </c>
      <c r="S30" s="93">
        <v>100.76</v>
      </c>
      <c r="T30" s="93">
        <v>100.45</v>
      </c>
      <c r="U30" s="93">
        <v>100.48</v>
      </c>
      <c r="V30" s="93">
        <v>100.47</v>
      </c>
      <c r="W30" s="93">
        <v>100.66</v>
      </c>
      <c r="X30" s="93">
        <v>100.3</v>
      </c>
      <c r="Y30" s="93">
        <v>99.48</v>
      </c>
      <c r="Z30" s="93">
        <v>98.96</v>
      </c>
      <c r="AA30" s="93">
        <v>98</v>
      </c>
      <c r="AB30" s="93">
        <v>97.68</v>
      </c>
      <c r="AC30" s="93">
        <v>96.89</v>
      </c>
      <c r="AD30" s="93">
        <v>96.95</v>
      </c>
      <c r="AE30" s="93">
        <v>96.9</v>
      </c>
      <c r="AF30" s="93">
        <v>96.9</v>
      </c>
      <c r="AG30" s="93">
        <v>95.75</v>
      </c>
      <c r="AH30" s="93">
        <v>95.5</v>
      </c>
      <c r="AI30" s="93">
        <v>92.89</v>
      </c>
      <c r="AJ30" s="93">
        <v>91.58</v>
      </c>
      <c r="AK30" s="93">
        <v>91.15</v>
      </c>
      <c r="AL30" s="93">
        <v>90.36</v>
      </c>
      <c r="AM30" s="93">
        <v>90.7</v>
      </c>
      <c r="AN30" s="93">
        <v>90.86</v>
      </c>
      <c r="AO30" s="93">
        <v>89.57</v>
      </c>
      <c r="AP30" s="93">
        <v>89.84</v>
      </c>
      <c r="AQ30" s="93">
        <v>85.5</v>
      </c>
      <c r="AR30" s="93">
        <v>86.02</v>
      </c>
      <c r="AS30" s="93">
        <v>87.25</v>
      </c>
      <c r="AT30" s="93">
        <v>86.29</v>
      </c>
      <c r="AU30" s="93">
        <v>85</v>
      </c>
      <c r="AV30" s="93">
        <v>82.59</v>
      </c>
      <c r="AW30" s="93">
        <v>82.76</v>
      </c>
      <c r="AX30" s="93">
        <v>82.19</v>
      </c>
      <c r="AY30" s="93">
        <v>83.02</v>
      </c>
      <c r="AZ30" s="93">
        <v>83.54</v>
      </c>
      <c r="BA30" s="93">
        <v>82.76</v>
      </c>
      <c r="BB30" s="132">
        <v>83</v>
      </c>
      <c r="BC30" s="93">
        <v>83.98</v>
      </c>
      <c r="BD30" s="93">
        <v>83.2</v>
      </c>
      <c r="BE30" s="93">
        <v>82.98</v>
      </c>
      <c r="BF30" s="93">
        <v>83.84</v>
      </c>
      <c r="BG30" s="93">
        <v>83.41</v>
      </c>
      <c r="BH30" s="93">
        <v>84</v>
      </c>
      <c r="BI30" s="93">
        <v>84</v>
      </c>
      <c r="BJ30" s="93">
        <v>81.13</v>
      </c>
      <c r="BK30" s="93">
        <v>81.5</v>
      </c>
      <c r="BL30" s="93">
        <v>80.86</v>
      </c>
      <c r="BM30" s="93">
        <v>81.9</v>
      </c>
      <c r="BN30" s="93">
        <v>80.69</v>
      </c>
      <c r="BO30" s="93">
        <v>81.26</v>
      </c>
      <c r="BP30" s="93">
        <v>80.75</v>
      </c>
      <c r="BQ30" s="93">
        <v>81.74</v>
      </c>
      <c r="BR30" s="93">
        <v>80.98</v>
      </c>
      <c r="BS30" s="93">
        <v>80.1</v>
      </c>
      <c r="BT30" s="93">
        <v>80.37</v>
      </c>
      <c r="BU30" s="93">
        <v>79.5</v>
      </c>
      <c r="BV30" s="133">
        <v>80.01</v>
      </c>
      <c r="BW30" s="93">
        <v>80.23</v>
      </c>
      <c r="BX30" s="93">
        <v>81</v>
      </c>
      <c r="BY30" s="93">
        <v>79.46</v>
      </c>
      <c r="BZ30" s="93">
        <v>78.35</v>
      </c>
      <c r="CA30" s="93">
        <v>78.55</v>
      </c>
      <c r="CB30" s="93">
        <v>78.83</v>
      </c>
      <c r="CC30" s="93">
        <v>78.3</v>
      </c>
      <c r="CD30" s="93">
        <v>77.55</v>
      </c>
      <c r="CE30" s="93">
        <v>77.66</v>
      </c>
      <c r="CF30" s="93">
        <v>77.05</v>
      </c>
      <c r="CG30" s="93">
        <v>76.7</v>
      </c>
      <c r="CH30" s="93">
        <v>75.69</v>
      </c>
      <c r="CI30" s="93">
        <v>75.16</v>
      </c>
      <c r="CJ30" s="93">
        <v>75.4</v>
      </c>
      <c r="CK30" s="93">
        <v>76.28</v>
      </c>
      <c r="CL30" s="93">
        <v>75.9</v>
      </c>
      <c r="CM30" s="93">
        <v>76.5</v>
      </c>
      <c r="CN30" s="93">
        <v>77.4</v>
      </c>
      <c r="CO30" s="93">
        <v>77.06</v>
      </c>
      <c r="CP30" s="93">
        <v>77.68</v>
      </c>
      <c r="CQ30" s="93">
        <v>77</v>
      </c>
      <c r="CR30" s="93">
        <v>77.15</v>
      </c>
      <c r="CS30" s="93">
        <v>76.19</v>
      </c>
      <c r="CT30" s="93">
        <v>75.94</v>
      </c>
      <c r="CU30" s="93">
        <v>73.21</v>
      </c>
      <c r="CV30" s="93">
        <v>74.79</v>
      </c>
      <c r="CW30" s="93">
        <v>75.25</v>
      </c>
      <c r="CX30" s="93">
        <v>71.42</v>
      </c>
      <c r="CY30" s="93">
        <v>70.9</v>
      </c>
      <c r="CZ30" s="93">
        <v>70.27</v>
      </c>
      <c r="DA30" s="93">
        <v>70.5</v>
      </c>
      <c r="DB30" s="93">
        <v>70.46</v>
      </c>
      <c r="DC30" s="93">
        <v>70.46</v>
      </c>
      <c r="DD30" s="93">
        <v>70.62</v>
      </c>
      <c r="DE30" s="93">
        <v>70.51</v>
      </c>
      <c r="DF30" s="93">
        <v>70.51</v>
      </c>
      <c r="DG30" s="93">
        <v>70.59</v>
      </c>
      <c r="DH30" s="93">
        <v>71.22</v>
      </c>
      <c r="DI30" s="93">
        <v>72.41</v>
      </c>
      <c r="DJ30" s="93">
        <v>72.36</v>
      </c>
      <c r="DK30" s="93">
        <v>72.28</v>
      </c>
      <c r="DL30" s="93">
        <v>72.28</v>
      </c>
      <c r="DM30" s="93">
        <v>70.95</v>
      </c>
      <c r="DN30" s="93">
        <v>70.95</v>
      </c>
      <c r="DO30" s="93">
        <v>70.95</v>
      </c>
      <c r="DP30" s="93">
        <v>72.63</v>
      </c>
      <c r="DQ30" s="93">
        <v>72.31</v>
      </c>
      <c r="DR30" s="93">
        <v>72.09</v>
      </c>
      <c r="DS30" s="93">
        <v>72.09</v>
      </c>
      <c r="DT30" s="93">
        <v>75.87</v>
      </c>
      <c r="DU30" s="93">
        <v>73.7</v>
      </c>
      <c r="DV30" s="93">
        <v>75</v>
      </c>
      <c r="DW30" s="93">
        <v>73.61</v>
      </c>
      <c r="DX30" s="93">
        <v>73.69</v>
      </c>
      <c r="DY30" s="93">
        <v>73.35</v>
      </c>
      <c r="DZ30" s="93">
        <v>75.41</v>
      </c>
      <c r="EA30" s="93">
        <v>76.76</v>
      </c>
      <c r="EB30" s="93">
        <v>76.51</v>
      </c>
      <c r="EC30" s="93">
        <v>79.31</v>
      </c>
      <c r="ED30" s="93">
        <v>79.4</v>
      </c>
      <c r="EE30" s="93">
        <v>82</v>
      </c>
      <c r="EF30" s="93">
        <v>82.34</v>
      </c>
      <c r="EG30" s="93">
        <v>80.02</v>
      </c>
      <c r="EH30" s="93">
        <v>81.5</v>
      </c>
      <c r="EI30" s="93">
        <v>81</v>
      </c>
      <c r="EJ30" s="93">
        <v>79.5</v>
      </c>
      <c r="EK30" s="93">
        <v>79.3</v>
      </c>
      <c r="EL30" s="93">
        <v>79.75</v>
      </c>
      <c r="EM30" s="93">
        <v>79.71</v>
      </c>
      <c r="EN30" s="93">
        <v>78.7</v>
      </c>
      <c r="EO30" s="93">
        <v>77.8</v>
      </c>
      <c r="EP30" s="93">
        <v>80</v>
      </c>
      <c r="EQ30" s="93">
        <v>80</v>
      </c>
      <c r="ER30" s="93">
        <v>76.07</v>
      </c>
      <c r="ES30" s="93">
        <v>73.55</v>
      </c>
      <c r="ET30" s="93">
        <v>72.05</v>
      </c>
      <c r="EU30" s="93">
        <v>72</v>
      </c>
      <c r="EV30" s="93">
        <v>72</v>
      </c>
      <c r="EW30" s="93">
        <v>72.5</v>
      </c>
      <c r="EX30" s="93">
        <v>71.73</v>
      </c>
      <c r="EY30" s="93">
        <v>74</v>
      </c>
      <c r="EZ30" s="93">
        <v>73.6</v>
      </c>
      <c r="FA30" s="93">
        <v>77</v>
      </c>
      <c r="FB30" s="93">
        <v>72.5</v>
      </c>
      <c r="FC30" s="93">
        <v>77.98</v>
      </c>
      <c r="FD30" s="93">
        <v>79.71</v>
      </c>
      <c r="FE30" s="93">
        <v>79</v>
      </c>
      <c r="FF30" s="93">
        <v>79</v>
      </c>
      <c r="FG30" s="93">
        <v>79</v>
      </c>
      <c r="FH30" s="93">
        <v>84.95</v>
      </c>
      <c r="FI30" s="93">
        <v>89.95</v>
      </c>
      <c r="FJ30" s="93">
        <v>90</v>
      </c>
      <c r="FK30" s="93">
        <v>89</v>
      </c>
      <c r="FL30" s="93">
        <v>88.43</v>
      </c>
      <c r="FM30" s="93">
        <v>91</v>
      </c>
      <c r="FN30" s="93">
        <v>93.94</v>
      </c>
      <c r="FO30" s="93">
        <v>96</v>
      </c>
      <c r="FP30" s="93">
        <v>95.78</v>
      </c>
      <c r="FQ30" s="93">
        <v>94.6</v>
      </c>
      <c r="FR30" s="93">
        <v>96</v>
      </c>
      <c r="FS30" s="93">
        <v>95.6</v>
      </c>
      <c r="FT30" s="93">
        <v>96.1</v>
      </c>
      <c r="FU30" s="93">
        <v>98.25</v>
      </c>
      <c r="FV30" s="93">
        <v>98.25</v>
      </c>
      <c r="FW30" s="93">
        <v>97.09</v>
      </c>
      <c r="FX30" s="93">
        <v>97</v>
      </c>
      <c r="FY30" s="93">
        <v>97.1</v>
      </c>
      <c r="FZ30" s="93">
        <v>99.3</v>
      </c>
      <c r="GA30" s="93">
        <v>102.6</v>
      </c>
      <c r="GB30" s="93">
        <v>99.7</v>
      </c>
      <c r="GC30" s="93">
        <v>93.7</v>
      </c>
      <c r="GD30" s="93">
        <v>95.25</v>
      </c>
      <c r="GE30" s="93">
        <v>96.5</v>
      </c>
    </row>
    <row r="31" spans="1:187" s="134" customFormat="1" ht="9.75">
      <c r="A31" s="125">
        <f t="shared" si="12"/>
        <v>27</v>
      </c>
      <c r="B31" s="125" t="s">
        <v>189</v>
      </c>
      <c r="C31" s="126" t="s">
        <v>190</v>
      </c>
      <c r="D31" s="127">
        <v>38525</v>
      </c>
      <c r="E31" s="127">
        <v>44004</v>
      </c>
      <c r="F31" s="128">
        <v>1</v>
      </c>
      <c r="G31" s="129">
        <v>0.06</v>
      </c>
      <c r="H31" s="129" t="s">
        <v>356</v>
      </c>
      <c r="I31" s="129">
        <v>0.015</v>
      </c>
      <c r="J31" s="126" t="s">
        <v>34</v>
      </c>
      <c r="K31" s="128" t="s">
        <v>502</v>
      </c>
      <c r="L31" s="130">
        <f t="shared" si="0"/>
        <v>-0.01023106104149903</v>
      </c>
      <c r="M31" s="131">
        <v>97.7</v>
      </c>
      <c r="N31" s="128">
        <v>98.15</v>
      </c>
      <c r="O31" s="128">
        <v>96.3</v>
      </c>
      <c r="P31" s="128">
        <v>96.7</v>
      </c>
      <c r="Q31" s="93">
        <v>96.53</v>
      </c>
      <c r="R31" s="93">
        <v>96.65</v>
      </c>
      <c r="S31" s="93">
        <v>96.29</v>
      </c>
      <c r="T31" s="93">
        <v>95.68</v>
      </c>
      <c r="U31" s="93">
        <v>95.49</v>
      </c>
      <c r="V31" s="93">
        <v>94.99</v>
      </c>
      <c r="W31" s="93">
        <v>94.25</v>
      </c>
      <c r="X31" s="93">
        <v>94</v>
      </c>
      <c r="Y31" s="93">
        <v>92.62</v>
      </c>
      <c r="Z31" s="93">
        <v>92.85</v>
      </c>
      <c r="AA31" s="93">
        <v>91</v>
      </c>
      <c r="AB31" s="93">
        <v>89.46</v>
      </c>
      <c r="AC31" s="93">
        <v>87.63</v>
      </c>
      <c r="AD31" s="93">
        <v>89.72</v>
      </c>
      <c r="AE31" s="93">
        <v>89.88</v>
      </c>
      <c r="AF31" s="93">
        <v>90.37</v>
      </c>
      <c r="AG31" s="93">
        <v>91.89</v>
      </c>
      <c r="AH31" s="93">
        <v>89.3</v>
      </c>
      <c r="AI31" s="93">
        <v>88.21</v>
      </c>
      <c r="AJ31" s="93">
        <v>88.89</v>
      </c>
      <c r="AK31" s="93">
        <v>88.25</v>
      </c>
      <c r="AL31" s="93">
        <v>88.08</v>
      </c>
      <c r="AM31" s="93">
        <v>86.87</v>
      </c>
      <c r="AN31" s="93">
        <v>86.94</v>
      </c>
      <c r="AO31" s="93">
        <v>86.95</v>
      </c>
      <c r="AP31" s="93">
        <v>86</v>
      </c>
      <c r="AQ31" s="93">
        <v>85.98</v>
      </c>
      <c r="AR31" s="93">
        <v>85.75</v>
      </c>
      <c r="AS31" s="93">
        <v>84.57</v>
      </c>
      <c r="AT31" s="93">
        <v>83.5</v>
      </c>
      <c r="AU31" s="93">
        <v>83</v>
      </c>
      <c r="AV31" s="93">
        <v>83</v>
      </c>
      <c r="AW31" s="93">
        <v>84.75</v>
      </c>
      <c r="AX31" s="93">
        <v>85.27</v>
      </c>
      <c r="AY31" s="93">
        <v>84.22</v>
      </c>
      <c r="AZ31" s="93">
        <v>83</v>
      </c>
      <c r="BA31" s="93">
        <v>82.01</v>
      </c>
      <c r="BB31" s="132">
        <v>83.5</v>
      </c>
      <c r="BC31" s="93">
        <v>83.75</v>
      </c>
      <c r="BD31" s="93">
        <v>82.95</v>
      </c>
      <c r="BE31" s="93">
        <v>82.5</v>
      </c>
      <c r="BF31" s="93">
        <v>84.38</v>
      </c>
      <c r="BG31" s="93">
        <v>81</v>
      </c>
      <c r="BH31" s="93">
        <v>80.35</v>
      </c>
      <c r="BI31" s="93">
        <v>80.11</v>
      </c>
      <c r="BJ31" s="93">
        <v>81</v>
      </c>
      <c r="BK31" s="93">
        <v>80.33</v>
      </c>
      <c r="BL31" s="93">
        <v>79.55</v>
      </c>
      <c r="BM31" s="93">
        <v>80.5</v>
      </c>
      <c r="BN31" s="93">
        <v>80.75</v>
      </c>
      <c r="BO31" s="93">
        <v>80.78</v>
      </c>
      <c r="BP31" s="93">
        <v>80.25</v>
      </c>
      <c r="BQ31" s="93">
        <v>80.59</v>
      </c>
      <c r="BR31" s="93">
        <v>79.9</v>
      </c>
      <c r="BS31" s="93">
        <v>79.36</v>
      </c>
      <c r="BT31" s="93">
        <v>79.7314</v>
      </c>
      <c r="BU31" s="93">
        <v>79.7314</v>
      </c>
      <c r="BV31" s="133">
        <v>80</v>
      </c>
      <c r="BW31" s="93">
        <v>80.09</v>
      </c>
      <c r="BX31" s="93">
        <v>80.06</v>
      </c>
      <c r="BY31" s="93">
        <v>79.4</v>
      </c>
      <c r="BZ31" s="93">
        <v>79.44</v>
      </c>
      <c r="CA31" s="93">
        <v>78.02</v>
      </c>
      <c r="CB31" s="93">
        <v>79.9</v>
      </c>
      <c r="CC31" s="93">
        <v>78.62</v>
      </c>
      <c r="CD31" s="93">
        <v>79</v>
      </c>
      <c r="CE31" s="93">
        <v>79</v>
      </c>
      <c r="CF31" s="93">
        <v>78.98</v>
      </c>
      <c r="CG31" s="93">
        <v>80.12</v>
      </c>
      <c r="CH31" s="93">
        <v>79.29</v>
      </c>
      <c r="CI31" s="93">
        <v>80</v>
      </c>
      <c r="CJ31" s="93">
        <v>79.5</v>
      </c>
      <c r="CK31" s="93">
        <v>79.5</v>
      </c>
      <c r="CL31" s="93">
        <v>76.35</v>
      </c>
      <c r="CM31" s="93">
        <v>77.01</v>
      </c>
      <c r="CN31" s="93">
        <v>76.25</v>
      </c>
      <c r="CO31" s="93">
        <v>78</v>
      </c>
      <c r="CP31" s="93">
        <v>76.49</v>
      </c>
      <c r="CQ31" s="93">
        <v>76.15</v>
      </c>
      <c r="CR31" s="93">
        <v>77.49</v>
      </c>
      <c r="CS31" s="93">
        <v>76.2</v>
      </c>
      <c r="CT31" s="93">
        <v>76.25</v>
      </c>
      <c r="CU31" s="93">
        <v>75.46</v>
      </c>
      <c r="CV31" s="93">
        <v>75.13</v>
      </c>
      <c r="CW31" s="93">
        <v>72.58</v>
      </c>
      <c r="CX31" s="93">
        <v>73.5</v>
      </c>
      <c r="CY31" s="93">
        <v>73.5</v>
      </c>
      <c r="CZ31" s="93">
        <v>73.49</v>
      </c>
      <c r="DA31" s="93">
        <v>73.49</v>
      </c>
      <c r="DB31" s="93">
        <v>73.49</v>
      </c>
      <c r="DC31" s="93">
        <v>73</v>
      </c>
      <c r="DD31" s="93">
        <v>73</v>
      </c>
      <c r="DE31" s="93">
        <v>72.97</v>
      </c>
      <c r="DF31" s="93">
        <v>72.97</v>
      </c>
      <c r="DG31" s="93">
        <v>72.97</v>
      </c>
      <c r="DH31" s="93">
        <v>72.97</v>
      </c>
      <c r="DI31" s="93">
        <v>72.97</v>
      </c>
      <c r="DJ31" s="93">
        <v>72.97</v>
      </c>
      <c r="DK31" s="93">
        <v>72.55</v>
      </c>
      <c r="DL31" s="93">
        <v>73.1</v>
      </c>
      <c r="DM31" s="93">
        <v>72.6</v>
      </c>
      <c r="DN31" s="93">
        <v>73.04</v>
      </c>
      <c r="DO31" s="93">
        <v>75.43</v>
      </c>
      <c r="DP31" s="93">
        <v>74</v>
      </c>
      <c r="DQ31" s="93">
        <v>74</v>
      </c>
      <c r="DR31" s="93">
        <v>75.05</v>
      </c>
      <c r="DS31" s="93">
        <v>76</v>
      </c>
      <c r="DT31" s="93">
        <v>77.5</v>
      </c>
      <c r="DU31" s="93">
        <v>77</v>
      </c>
      <c r="DV31" s="93">
        <v>76.65</v>
      </c>
      <c r="DW31" s="93">
        <v>76.65</v>
      </c>
      <c r="DX31" s="93">
        <v>79.32</v>
      </c>
      <c r="DY31" s="93">
        <v>79.32</v>
      </c>
      <c r="DZ31" s="93">
        <v>79.32</v>
      </c>
      <c r="EA31" s="93">
        <v>77.64</v>
      </c>
      <c r="EB31" s="93">
        <v>80.3</v>
      </c>
      <c r="EC31" s="93">
        <v>80</v>
      </c>
      <c r="ED31" s="93">
        <v>81.19</v>
      </c>
      <c r="EE31" s="93">
        <v>84.78</v>
      </c>
      <c r="EF31" s="93">
        <v>83.01</v>
      </c>
      <c r="EG31" s="93">
        <v>83</v>
      </c>
      <c r="EH31" s="93">
        <v>85</v>
      </c>
      <c r="EI31" s="93">
        <v>82.76</v>
      </c>
      <c r="EJ31" s="93">
        <v>83</v>
      </c>
      <c r="EK31" s="93">
        <v>81.01</v>
      </c>
      <c r="EL31" s="93">
        <v>80.71</v>
      </c>
      <c r="EM31" s="93">
        <v>80.96</v>
      </c>
      <c r="EN31" s="93">
        <v>80.96</v>
      </c>
      <c r="EO31" s="93">
        <v>78.75</v>
      </c>
      <c r="EP31" s="93">
        <v>78.8</v>
      </c>
      <c r="EQ31" s="93">
        <v>78.8</v>
      </c>
      <c r="ER31" s="93">
        <v>78.8</v>
      </c>
      <c r="ES31" s="93">
        <v>76.61</v>
      </c>
      <c r="ET31" s="93">
        <v>73.94</v>
      </c>
      <c r="EU31" s="93">
        <v>74.32</v>
      </c>
      <c r="EV31" s="93">
        <v>74.32</v>
      </c>
      <c r="EW31" s="93">
        <v>73.22</v>
      </c>
      <c r="EX31" s="93">
        <v>71.3</v>
      </c>
      <c r="EY31" s="93">
        <v>76.48</v>
      </c>
      <c r="EZ31" s="93">
        <v>76.4</v>
      </c>
      <c r="FA31" s="93">
        <v>76.4</v>
      </c>
      <c r="FB31" s="93">
        <v>73.09</v>
      </c>
      <c r="FC31" s="93">
        <v>72.01</v>
      </c>
      <c r="FD31" s="93">
        <v>81.2</v>
      </c>
      <c r="FE31" s="93">
        <v>80.03</v>
      </c>
      <c r="FF31" s="93">
        <v>80.03</v>
      </c>
      <c r="FG31" s="93">
        <v>80</v>
      </c>
      <c r="FH31" s="93">
        <v>82.4</v>
      </c>
      <c r="FI31" s="93">
        <v>84</v>
      </c>
      <c r="FJ31" s="93">
        <v>82.5</v>
      </c>
      <c r="FK31" s="93">
        <v>82.8</v>
      </c>
      <c r="FL31" s="93">
        <v>83.14</v>
      </c>
      <c r="FM31" s="93">
        <v>89</v>
      </c>
      <c r="FN31" s="93">
        <v>87.78</v>
      </c>
      <c r="FO31" s="93">
        <v>87.79</v>
      </c>
      <c r="FP31" s="93">
        <v>90.9</v>
      </c>
      <c r="FQ31" s="93">
        <v>91.8</v>
      </c>
      <c r="FR31" s="93">
        <v>89.5</v>
      </c>
      <c r="FS31" s="93">
        <v>88.45</v>
      </c>
      <c r="FT31" s="93">
        <v>89.74</v>
      </c>
      <c r="FU31" s="93">
        <v>89.5</v>
      </c>
      <c r="FV31" s="93">
        <v>90.85</v>
      </c>
      <c r="FW31" s="93">
        <v>89.6</v>
      </c>
      <c r="FX31" s="93">
        <v>89.79</v>
      </c>
      <c r="FY31" s="93">
        <v>88.98</v>
      </c>
      <c r="FZ31" s="93">
        <v>89.8</v>
      </c>
      <c r="GA31" s="93">
        <v>88.29</v>
      </c>
      <c r="GB31" s="93">
        <v>87.74</v>
      </c>
      <c r="GC31" s="93">
        <v>87</v>
      </c>
      <c r="GD31" s="93">
        <v>86.99</v>
      </c>
      <c r="GE31" s="93">
        <v>86.1</v>
      </c>
    </row>
    <row r="32" spans="1:187" s="181" customFormat="1" ht="9.75">
      <c r="A32" s="171">
        <f t="shared" si="12"/>
        <v>28</v>
      </c>
      <c r="B32" s="171" t="s">
        <v>333</v>
      </c>
      <c r="C32" s="172" t="s">
        <v>462</v>
      </c>
      <c r="D32" s="173">
        <v>38527</v>
      </c>
      <c r="E32" s="173">
        <v>44006</v>
      </c>
      <c r="F32" s="174">
        <v>3</v>
      </c>
      <c r="G32" s="175">
        <v>0.04</v>
      </c>
      <c r="H32" s="172" t="s">
        <v>407</v>
      </c>
      <c r="I32" s="175">
        <v>0.01</v>
      </c>
      <c r="J32" s="175" t="s">
        <v>502</v>
      </c>
      <c r="K32" s="172" t="s">
        <v>464</v>
      </c>
      <c r="L32" s="176">
        <f t="shared" si="0"/>
        <v>0</v>
      </c>
      <c r="M32" s="177">
        <v>95.84</v>
      </c>
      <c r="N32" s="172">
        <v>95.83</v>
      </c>
      <c r="O32" s="172">
        <v>95.12</v>
      </c>
      <c r="P32" s="172">
        <v>94.97</v>
      </c>
      <c r="Q32" s="178">
        <v>94.93</v>
      </c>
      <c r="R32" s="178">
        <v>95.21</v>
      </c>
      <c r="S32" s="178">
        <v>94.77</v>
      </c>
      <c r="T32" s="178">
        <v>94.73</v>
      </c>
      <c r="U32" s="178">
        <v>94.57</v>
      </c>
      <c r="V32" s="178">
        <v>94.2</v>
      </c>
      <c r="W32" s="178">
        <v>94.07</v>
      </c>
      <c r="X32" s="178">
        <v>92.1</v>
      </c>
      <c r="Y32" s="178">
        <v>90.42</v>
      </c>
      <c r="Z32" s="178">
        <v>89.41</v>
      </c>
      <c r="AA32" s="178">
        <v>88.03</v>
      </c>
      <c r="AB32" s="178">
        <v>85.89</v>
      </c>
      <c r="AC32" s="178">
        <v>85.19</v>
      </c>
      <c r="AD32" s="178">
        <v>84.74</v>
      </c>
      <c r="AE32" s="178">
        <v>85.42</v>
      </c>
      <c r="AF32" s="178">
        <v>85.67</v>
      </c>
      <c r="AG32" s="178">
        <v>88.14</v>
      </c>
      <c r="AH32" s="178">
        <v>87.5</v>
      </c>
      <c r="AI32" s="178">
        <v>87</v>
      </c>
      <c r="AJ32" s="178">
        <v>86.92</v>
      </c>
      <c r="AK32" s="178">
        <v>85.62</v>
      </c>
      <c r="AL32" s="178">
        <v>85.73</v>
      </c>
      <c r="AM32" s="178">
        <v>86.26</v>
      </c>
      <c r="AN32" s="178">
        <v>85.96</v>
      </c>
      <c r="AO32" s="178">
        <v>85.99</v>
      </c>
      <c r="AP32" s="178">
        <v>85.06</v>
      </c>
      <c r="AQ32" s="178">
        <v>83.86</v>
      </c>
      <c r="AR32" s="178">
        <v>84.76</v>
      </c>
      <c r="AS32" s="178">
        <v>84</v>
      </c>
      <c r="AT32" s="178">
        <v>82.96</v>
      </c>
      <c r="AU32" s="178">
        <v>82.86</v>
      </c>
      <c r="AV32" s="178">
        <v>83.84</v>
      </c>
      <c r="AW32" s="178">
        <v>83.92</v>
      </c>
      <c r="AX32" s="178">
        <v>84.08</v>
      </c>
      <c r="AY32" s="178">
        <v>83.58</v>
      </c>
      <c r="AZ32" s="178">
        <v>82.43</v>
      </c>
      <c r="BA32" s="178">
        <v>82.49</v>
      </c>
      <c r="BB32" s="179">
        <v>84.99</v>
      </c>
      <c r="BC32" s="178">
        <v>82.99</v>
      </c>
      <c r="BD32" s="178">
        <v>82.47</v>
      </c>
      <c r="BE32" s="178">
        <v>82.66</v>
      </c>
      <c r="BF32" s="178">
        <v>84.39</v>
      </c>
      <c r="BG32" s="178">
        <v>83.79</v>
      </c>
      <c r="BH32" s="178">
        <v>84.2</v>
      </c>
      <c r="BI32" s="178">
        <v>82.74</v>
      </c>
      <c r="BJ32" s="178">
        <v>83.15</v>
      </c>
      <c r="BK32" s="178">
        <v>83.25</v>
      </c>
      <c r="BL32" s="178">
        <v>82.18</v>
      </c>
      <c r="BM32" s="178">
        <v>82</v>
      </c>
      <c r="BN32" s="178">
        <v>83</v>
      </c>
      <c r="BO32" s="178">
        <v>81.73</v>
      </c>
      <c r="BP32" s="178">
        <v>81.98</v>
      </c>
      <c r="BQ32" s="178">
        <v>80.8</v>
      </c>
      <c r="BR32" s="178">
        <v>79.51</v>
      </c>
      <c r="BS32" s="178">
        <v>80.28</v>
      </c>
      <c r="BT32" s="178">
        <v>79.45</v>
      </c>
      <c r="BU32" s="178">
        <v>79.8</v>
      </c>
      <c r="BV32" s="180">
        <v>79.99</v>
      </c>
      <c r="BW32" s="178">
        <v>79.92</v>
      </c>
      <c r="BX32" s="178">
        <v>79.4</v>
      </c>
      <c r="BY32" s="178">
        <v>78.7</v>
      </c>
      <c r="BZ32" s="178">
        <v>79.67</v>
      </c>
      <c r="CA32" s="178">
        <v>78.9</v>
      </c>
      <c r="CB32" s="178">
        <v>79.11</v>
      </c>
      <c r="CC32" s="178">
        <v>78.7</v>
      </c>
      <c r="CD32" s="178">
        <v>78.42</v>
      </c>
      <c r="CE32" s="178">
        <v>78.17</v>
      </c>
      <c r="CF32" s="178">
        <v>78.08</v>
      </c>
      <c r="CG32" s="178">
        <v>77.79</v>
      </c>
      <c r="CH32" s="178">
        <v>76.39</v>
      </c>
      <c r="CI32" s="178">
        <v>75.8</v>
      </c>
      <c r="CJ32" s="178">
        <v>76.5</v>
      </c>
      <c r="CK32" s="178">
        <v>76.6</v>
      </c>
      <c r="CL32" s="178">
        <v>76.63</v>
      </c>
      <c r="CM32" s="178">
        <v>76.47</v>
      </c>
      <c r="CN32" s="178">
        <v>76.55</v>
      </c>
      <c r="CO32" s="178">
        <v>76.21</v>
      </c>
      <c r="CP32" s="178">
        <v>76.54</v>
      </c>
      <c r="CQ32" s="178">
        <v>75.92</v>
      </c>
      <c r="CR32" s="178">
        <v>76.13</v>
      </c>
      <c r="CS32" s="178">
        <v>74.76</v>
      </c>
      <c r="CT32" s="178">
        <v>75.42</v>
      </c>
      <c r="CU32" s="178">
        <v>74.86</v>
      </c>
      <c r="CV32" s="178">
        <v>74.2</v>
      </c>
      <c r="CW32" s="178">
        <v>75</v>
      </c>
      <c r="CX32" s="178">
        <v>74.1</v>
      </c>
      <c r="CY32" s="178">
        <v>73.41</v>
      </c>
      <c r="CZ32" s="178">
        <v>73.26</v>
      </c>
      <c r="DA32" s="178">
        <v>73.3</v>
      </c>
      <c r="DB32" s="178">
        <v>72.4</v>
      </c>
      <c r="DC32" s="178">
        <v>71.94</v>
      </c>
      <c r="DD32" s="178">
        <v>71.96</v>
      </c>
      <c r="DE32" s="178">
        <v>72.34</v>
      </c>
      <c r="DF32" s="178">
        <v>72.45</v>
      </c>
      <c r="DG32" s="178">
        <v>72.03</v>
      </c>
      <c r="DH32" s="178">
        <v>72.12</v>
      </c>
      <c r="DI32" s="178">
        <v>73.75</v>
      </c>
      <c r="DJ32" s="178">
        <v>72.91</v>
      </c>
      <c r="DK32" s="178">
        <v>73.87</v>
      </c>
      <c r="DL32" s="178">
        <v>72.57</v>
      </c>
      <c r="DM32" s="178">
        <v>72.15</v>
      </c>
      <c r="DN32" s="178">
        <v>72.3</v>
      </c>
      <c r="DO32" s="178">
        <v>72.58</v>
      </c>
      <c r="DP32" s="178">
        <v>73.11</v>
      </c>
      <c r="DQ32" s="178">
        <v>71.91</v>
      </c>
      <c r="DR32" s="178">
        <v>72.75</v>
      </c>
      <c r="DS32" s="178">
        <v>72.12</v>
      </c>
      <c r="DT32" s="178">
        <v>72.6</v>
      </c>
      <c r="DU32" s="178">
        <v>72.6</v>
      </c>
      <c r="DV32" s="178">
        <v>71.8</v>
      </c>
      <c r="DW32" s="178">
        <v>72</v>
      </c>
      <c r="DX32" s="178">
        <v>71.99</v>
      </c>
      <c r="DY32" s="178">
        <v>71.82</v>
      </c>
      <c r="DZ32" s="178">
        <v>72.92</v>
      </c>
      <c r="EA32" s="178">
        <v>75.7</v>
      </c>
      <c r="EB32" s="178">
        <v>77.89</v>
      </c>
      <c r="EC32" s="178">
        <v>77.1</v>
      </c>
      <c r="ED32" s="178">
        <v>77.99</v>
      </c>
      <c r="EE32" s="178">
        <v>79.82</v>
      </c>
      <c r="EF32" s="178">
        <v>78</v>
      </c>
      <c r="EG32" s="178">
        <v>77.82</v>
      </c>
      <c r="EH32" s="178">
        <v>78.47</v>
      </c>
      <c r="EI32" s="178">
        <v>79.07</v>
      </c>
      <c r="EJ32" s="178">
        <v>76.65</v>
      </c>
      <c r="EK32" s="178">
        <v>76.5</v>
      </c>
      <c r="EL32" s="178">
        <v>76.4</v>
      </c>
      <c r="EM32" s="178">
        <v>78.76</v>
      </c>
      <c r="EN32" s="178">
        <v>75.8</v>
      </c>
      <c r="EO32" s="178">
        <v>73.8</v>
      </c>
      <c r="EP32" s="178">
        <v>74.8</v>
      </c>
      <c r="EQ32" s="178">
        <v>73.8</v>
      </c>
      <c r="ER32" s="178">
        <v>73.8</v>
      </c>
      <c r="ES32" s="178">
        <v>73</v>
      </c>
      <c r="ET32" s="178">
        <v>69.84</v>
      </c>
      <c r="EU32" s="178">
        <v>69.51</v>
      </c>
      <c r="EV32" s="178">
        <v>70.29</v>
      </c>
      <c r="EW32" s="178">
        <v>71.5</v>
      </c>
      <c r="EX32" s="178">
        <v>71.5</v>
      </c>
      <c r="EY32" s="178">
        <v>70.15</v>
      </c>
      <c r="EZ32" s="178">
        <v>71.96</v>
      </c>
      <c r="FA32" s="178">
        <v>71</v>
      </c>
      <c r="FB32" s="178">
        <v>72.05</v>
      </c>
      <c r="FC32" s="178">
        <v>74</v>
      </c>
      <c r="FD32" s="178">
        <v>79</v>
      </c>
      <c r="FE32" s="178">
        <v>79.25</v>
      </c>
      <c r="FF32" s="178">
        <v>78.6</v>
      </c>
      <c r="FG32" s="178">
        <v>79.71</v>
      </c>
      <c r="FH32" s="178">
        <v>83.5</v>
      </c>
      <c r="FI32" s="178">
        <v>84</v>
      </c>
      <c r="FJ32" s="178">
        <v>84.38</v>
      </c>
      <c r="FK32" s="178">
        <v>85.16</v>
      </c>
      <c r="FL32" s="178">
        <v>85.64</v>
      </c>
      <c r="FM32" s="178">
        <v>91</v>
      </c>
      <c r="FN32" s="178">
        <v>89.9</v>
      </c>
      <c r="FO32" s="178">
        <v>91.3</v>
      </c>
      <c r="FP32" s="178">
        <v>93.56</v>
      </c>
      <c r="FQ32" s="178">
        <v>92.89</v>
      </c>
      <c r="FR32" s="178">
        <v>92.8</v>
      </c>
      <c r="FS32" s="178">
        <v>92.99</v>
      </c>
      <c r="FT32" s="178">
        <v>94.13</v>
      </c>
      <c r="FU32" s="178">
        <v>94.2</v>
      </c>
      <c r="FV32" s="178">
        <v>94.6</v>
      </c>
      <c r="FW32" s="178">
        <v>94.05</v>
      </c>
      <c r="FX32" s="178">
        <v>93.89</v>
      </c>
      <c r="FY32" s="178">
        <v>94.5</v>
      </c>
      <c r="FZ32" s="178">
        <v>97.65</v>
      </c>
      <c r="GA32" s="178">
        <v>97.9</v>
      </c>
      <c r="GB32" s="178">
        <v>99.95</v>
      </c>
      <c r="GC32" s="178">
        <v>99.99</v>
      </c>
      <c r="GD32" s="178">
        <v>99.99</v>
      </c>
      <c r="GE32" s="178">
        <v>99.99</v>
      </c>
    </row>
    <row r="33" spans="1:187" s="134" customFormat="1" ht="19.5">
      <c r="A33" s="125">
        <f t="shared" si="12"/>
        <v>29</v>
      </c>
      <c r="B33" s="136" t="s">
        <v>349</v>
      </c>
      <c r="C33" s="128" t="s">
        <v>350</v>
      </c>
      <c r="D33" s="127">
        <v>38546</v>
      </c>
      <c r="E33" s="127">
        <v>44025</v>
      </c>
      <c r="F33" s="128">
        <v>2</v>
      </c>
      <c r="G33" s="129" t="s">
        <v>501</v>
      </c>
      <c r="H33" s="126" t="s">
        <v>146</v>
      </c>
      <c r="I33" s="129">
        <v>0</v>
      </c>
      <c r="J33" s="129">
        <v>0.07</v>
      </c>
      <c r="K33" s="126" t="s">
        <v>117</v>
      </c>
      <c r="L33" s="130">
        <f t="shared" si="0"/>
        <v>0.017123728595339234</v>
      </c>
      <c r="M33" s="131">
        <v>97.25</v>
      </c>
      <c r="N33" s="128">
        <v>97.25</v>
      </c>
      <c r="O33" s="126">
        <v>97.2</v>
      </c>
      <c r="P33" s="126">
        <v>97.12</v>
      </c>
      <c r="Q33" s="93">
        <v>97.63</v>
      </c>
      <c r="R33" s="93">
        <v>97.25</v>
      </c>
      <c r="S33" s="93">
        <v>97.26</v>
      </c>
      <c r="T33" s="93">
        <v>96.83</v>
      </c>
      <c r="U33" s="93">
        <v>96.98</v>
      </c>
      <c r="V33" s="93">
        <v>96.63</v>
      </c>
      <c r="W33" s="93">
        <v>96.23</v>
      </c>
      <c r="X33" s="93">
        <v>94.4</v>
      </c>
      <c r="Y33" s="93">
        <v>95.7</v>
      </c>
      <c r="Z33" s="93">
        <v>94.83</v>
      </c>
      <c r="AA33" s="93">
        <v>93.64</v>
      </c>
      <c r="AB33" s="93">
        <v>92.26</v>
      </c>
      <c r="AC33" s="93">
        <v>91.96</v>
      </c>
      <c r="AD33" s="93">
        <v>90.15</v>
      </c>
      <c r="AE33" s="93">
        <v>89.21</v>
      </c>
      <c r="AF33" s="93">
        <v>89.02</v>
      </c>
      <c r="AG33" s="93">
        <v>91.57</v>
      </c>
      <c r="AH33" s="93">
        <v>92.85</v>
      </c>
      <c r="AI33" s="93">
        <v>92.85</v>
      </c>
      <c r="AJ33" s="93">
        <v>92.84</v>
      </c>
      <c r="AK33" s="93">
        <v>93.04</v>
      </c>
      <c r="AL33" s="93">
        <v>94.41</v>
      </c>
      <c r="AM33" s="93">
        <v>95</v>
      </c>
      <c r="AN33" s="93">
        <v>95.45</v>
      </c>
      <c r="AO33" s="93">
        <v>95.37</v>
      </c>
      <c r="AP33" s="93">
        <v>95.82</v>
      </c>
      <c r="AQ33" s="93">
        <v>94.06</v>
      </c>
      <c r="AR33" s="93">
        <v>92.93</v>
      </c>
      <c r="AS33" s="93">
        <v>93.03</v>
      </c>
      <c r="AT33" s="93">
        <v>92</v>
      </c>
      <c r="AU33" s="93">
        <v>91.48</v>
      </c>
      <c r="AV33" s="93">
        <v>88.74</v>
      </c>
      <c r="AW33" s="93">
        <v>89.05</v>
      </c>
      <c r="AX33" s="93">
        <v>89.28</v>
      </c>
      <c r="AY33" s="93">
        <v>89.25</v>
      </c>
      <c r="AZ33" s="93">
        <v>87.83</v>
      </c>
      <c r="BA33" s="93">
        <v>88.14</v>
      </c>
      <c r="BB33" s="132">
        <v>90.65</v>
      </c>
      <c r="BC33" s="93">
        <v>89.2</v>
      </c>
      <c r="BD33" s="93">
        <v>90</v>
      </c>
      <c r="BE33" s="93">
        <v>90.15</v>
      </c>
      <c r="BF33" s="93">
        <v>88.8</v>
      </c>
      <c r="BG33" s="93">
        <v>87</v>
      </c>
      <c r="BH33" s="93">
        <v>83.84</v>
      </c>
      <c r="BI33" s="93">
        <v>83.8</v>
      </c>
      <c r="BJ33" s="93">
        <v>82</v>
      </c>
      <c r="BK33" s="93">
        <v>81.5</v>
      </c>
      <c r="BL33" s="93">
        <v>82</v>
      </c>
      <c r="BM33" s="93">
        <v>81.49</v>
      </c>
      <c r="BN33" s="93">
        <v>80.97</v>
      </c>
      <c r="BO33" s="93">
        <v>83</v>
      </c>
      <c r="BP33" s="93">
        <v>84</v>
      </c>
      <c r="BQ33" s="93">
        <v>82.5</v>
      </c>
      <c r="BR33" s="93">
        <v>83.95</v>
      </c>
      <c r="BS33" s="93">
        <v>82.42</v>
      </c>
      <c r="BT33" s="93">
        <v>79.8</v>
      </c>
      <c r="BU33" s="93">
        <v>80.1</v>
      </c>
      <c r="BV33" s="133">
        <v>80.2</v>
      </c>
      <c r="BW33" s="93">
        <v>80.41</v>
      </c>
      <c r="BX33" s="93">
        <v>79.8</v>
      </c>
      <c r="BY33" s="93">
        <v>80.39</v>
      </c>
      <c r="BZ33" s="93">
        <v>79.1</v>
      </c>
      <c r="CA33" s="93">
        <v>80.5</v>
      </c>
      <c r="CB33" s="93">
        <v>79.38</v>
      </c>
      <c r="CC33" s="93">
        <v>77.77</v>
      </c>
      <c r="CD33" s="93">
        <v>78</v>
      </c>
      <c r="CE33" s="93">
        <v>76.4</v>
      </c>
      <c r="CF33" s="93">
        <v>76.1</v>
      </c>
      <c r="CG33" s="93">
        <v>75.2</v>
      </c>
      <c r="CH33" s="93">
        <v>75.45</v>
      </c>
      <c r="CI33" s="93">
        <v>73.38</v>
      </c>
      <c r="CJ33" s="93">
        <v>73.41</v>
      </c>
      <c r="CK33" s="93">
        <v>74.45</v>
      </c>
      <c r="CL33" s="93">
        <v>73.38</v>
      </c>
      <c r="CM33" s="93">
        <v>73.38</v>
      </c>
      <c r="CN33" s="93">
        <v>74</v>
      </c>
      <c r="CO33" s="93">
        <v>73.5</v>
      </c>
      <c r="CP33" s="93">
        <v>74</v>
      </c>
      <c r="CQ33" s="93">
        <v>73</v>
      </c>
      <c r="CR33" s="93">
        <v>72.83</v>
      </c>
      <c r="CS33" s="93">
        <v>72.28</v>
      </c>
      <c r="CT33" s="93">
        <v>71.98</v>
      </c>
      <c r="CU33" s="93">
        <v>73.14</v>
      </c>
      <c r="CV33" s="93">
        <v>73.37</v>
      </c>
      <c r="CW33" s="93">
        <v>73.05</v>
      </c>
      <c r="CX33" s="93">
        <v>72.14</v>
      </c>
      <c r="CY33" s="93">
        <v>72.14</v>
      </c>
      <c r="CZ33" s="93">
        <v>71.41</v>
      </c>
      <c r="DA33" s="93">
        <v>73.68</v>
      </c>
      <c r="DB33" s="93">
        <v>70.95</v>
      </c>
      <c r="DC33" s="93">
        <v>71.6</v>
      </c>
      <c r="DD33" s="93">
        <v>67.94</v>
      </c>
      <c r="DE33" s="93">
        <v>65.78</v>
      </c>
      <c r="DF33" s="93">
        <v>66.25</v>
      </c>
      <c r="DG33" s="93">
        <v>64.52</v>
      </c>
      <c r="DH33" s="93">
        <v>66</v>
      </c>
      <c r="DI33" s="93">
        <v>65.9</v>
      </c>
      <c r="DJ33" s="93">
        <v>64.72</v>
      </c>
      <c r="DK33" s="93">
        <v>65.35</v>
      </c>
      <c r="DL33" s="93">
        <v>65.99</v>
      </c>
      <c r="DM33" s="93">
        <v>64.41</v>
      </c>
      <c r="DN33" s="93">
        <v>65.97</v>
      </c>
      <c r="DO33" s="93">
        <v>65.5</v>
      </c>
      <c r="DP33" s="93">
        <v>65</v>
      </c>
      <c r="DQ33" s="93">
        <v>66.38</v>
      </c>
      <c r="DR33" s="93">
        <v>64.47</v>
      </c>
      <c r="DS33" s="93">
        <v>66.5</v>
      </c>
      <c r="DT33" s="93">
        <v>66.35</v>
      </c>
      <c r="DU33" s="93">
        <v>64.91</v>
      </c>
      <c r="DV33" s="93">
        <v>64.5</v>
      </c>
      <c r="DW33" s="93">
        <v>63.25</v>
      </c>
      <c r="DX33" s="93">
        <v>64.35</v>
      </c>
      <c r="DY33" s="93">
        <v>64.35</v>
      </c>
      <c r="DZ33" s="93">
        <v>65.68</v>
      </c>
      <c r="EA33" s="93">
        <v>66.72</v>
      </c>
      <c r="EB33" s="93">
        <v>70.01</v>
      </c>
      <c r="EC33" s="93">
        <v>71.26</v>
      </c>
      <c r="ED33" s="93">
        <v>72.7</v>
      </c>
      <c r="EE33" s="93">
        <v>72.7</v>
      </c>
      <c r="EF33" s="93">
        <v>70.48</v>
      </c>
      <c r="EG33" s="93">
        <v>70.5</v>
      </c>
      <c r="EH33" s="93">
        <v>74.2</v>
      </c>
      <c r="EI33" s="93">
        <v>71</v>
      </c>
      <c r="EJ33" s="93">
        <v>69.23</v>
      </c>
      <c r="EK33" s="93">
        <v>69.51</v>
      </c>
      <c r="EL33" s="93">
        <v>69.51</v>
      </c>
      <c r="EM33" s="93">
        <v>69.9</v>
      </c>
      <c r="EN33" s="93">
        <v>69.7</v>
      </c>
      <c r="EO33" s="93">
        <v>67.55</v>
      </c>
      <c r="EP33" s="93">
        <v>63.75</v>
      </c>
      <c r="EQ33" s="93">
        <v>66</v>
      </c>
      <c r="ER33" s="93">
        <v>64.29</v>
      </c>
      <c r="ES33" s="93">
        <v>63.7</v>
      </c>
      <c r="ET33" s="93">
        <v>61</v>
      </c>
      <c r="EU33" s="93">
        <v>59.35</v>
      </c>
      <c r="EV33" s="93">
        <v>59.16</v>
      </c>
      <c r="EW33" s="93">
        <v>60.69</v>
      </c>
      <c r="EX33" s="93">
        <v>60.14</v>
      </c>
      <c r="EY33" s="93">
        <v>60.84</v>
      </c>
      <c r="EZ33" s="93">
        <v>61.5</v>
      </c>
      <c r="FA33" s="93">
        <v>62</v>
      </c>
      <c r="FB33" s="93">
        <v>62.7</v>
      </c>
      <c r="FC33" s="93">
        <v>62.32</v>
      </c>
      <c r="FD33" s="93">
        <v>69.7</v>
      </c>
      <c r="FE33" s="93">
        <v>71.75</v>
      </c>
      <c r="FF33" s="93">
        <v>67</v>
      </c>
      <c r="FG33" s="93">
        <v>65.91</v>
      </c>
      <c r="FH33" s="93">
        <v>66</v>
      </c>
      <c r="FI33" s="93">
        <v>62.41</v>
      </c>
      <c r="FJ33" s="93">
        <v>63.89</v>
      </c>
      <c r="FK33" s="93">
        <v>66</v>
      </c>
      <c r="FL33" s="93">
        <v>70.8</v>
      </c>
      <c r="FM33" s="93">
        <v>68.6</v>
      </c>
      <c r="FN33" s="93">
        <v>69.55</v>
      </c>
      <c r="FO33" s="93">
        <v>67.25</v>
      </c>
      <c r="FP33" s="93">
        <v>65.9</v>
      </c>
      <c r="FQ33" s="93">
        <v>63.3</v>
      </c>
      <c r="FR33" s="93">
        <v>63.5</v>
      </c>
      <c r="FS33" s="93">
        <v>64</v>
      </c>
      <c r="FT33" s="93">
        <v>65.3</v>
      </c>
      <c r="FU33" s="93">
        <v>66.5</v>
      </c>
      <c r="FV33" s="93">
        <v>67.7</v>
      </c>
      <c r="FW33" s="93">
        <v>67.69</v>
      </c>
      <c r="FX33" s="93">
        <v>70.3</v>
      </c>
      <c r="FY33" s="93">
        <v>71</v>
      </c>
      <c r="FZ33" s="93">
        <v>71.5</v>
      </c>
      <c r="GA33" s="93">
        <v>70.74</v>
      </c>
      <c r="GB33" s="93">
        <v>71.2</v>
      </c>
      <c r="GC33" s="93">
        <v>75.99</v>
      </c>
      <c r="GD33" s="93">
        <v>77.67</v>
      </c>
      <c r="GE33" s="93">
        <v>79</v>
      </c>
    </row>
    <row r="34" spans="1:187" s="134" customFormat="1" ht="9.75">
      <c r="A34" s="125">
        <f t="shared" si="12"/>
        <v>30</v>
      </c>
      <c r="B34" s="136" t="s">
        <v>217</v>
      </c>
      <c r="C34" s="128" t="s">
        <v>218</v>
      </c>
      <c r="D34" s="127">
        <v>38548</v>
      </c>
      <c r="E34" s="127">
        <v>44027</v>
      </c>
      <c r="F34" s="128">
        <v>2</v>
      </c>
      <c r="G34" s="129" t="s">
        <v>219</v>
      </c>
      <c r="H34" s="128" t="s">
        <v>220</v>
      </c>
      <c r="I34" s="129">
        <v>0</v>
      </c>
      <c r="J34" s="129" t="s">
        <v>356</v>
      </c>
      <c r="K34" s="128" t="s">
        <v>425</v>
      </c>
      <c r="L34" s="130">
        <f t="shared" si="0"/>
        <v>0.006516587677725084</v>
      </c>
      <c r="M34" s="131"/>
      <c r="N34" s="128">
        <v>98.69</v>
      </c>
      <c r="O34" s="128">
        <v>98.12</v>
      </c>
      <c r="P34" s="128">
        <v>98.06</v>
      </c>
      <c r="Q34" s="93">
        <v>97.97</v>
      </c>
      <c r="R34" s="93">
        <v>97.99</v>
      </c>
      <c r="S34" s="93">
        <v>97.64</v>
      </c>
      <c r="T34" s="93">
        <v>97.45</v>
      </c>
      <c r="U34" s="93">
        <v>97.25</v>
      </c>
      <c r="V34" s="93">
        <v>97</v>
      </c>
      <c r="W34" s="93">
        <v>96.08</v>
      </c>
      <c r="X34" s="93">
        <v>94.35</v>
      </c>
      <c r="Y34" s="93">
        <v>93.99</v>
      </c>
      <c r="Z34" s="93">
        <v>93.25</v>
      </c>
      <c r="AA34" s="93">
        <v>94</v>
      </c>
      <c r="AB34" s="93">
        <v>90.09</v>
      </c>
      <c r="AC34" s="93">
        <v>91.3</v>
      </c>
      <c r="AD34" s="93">
        <v>90.15</v>
      </c>
      <c r="AE34" s="93">
        <v>90.27</v>
      </c>
      <c r="AF34" s="93">
        <v>90.39</v>
      </c>
      <c r="AG34" s="93">
        <v>90.45</v>
      </c>
      <c r="AH34" s="93">
        <v>91.5</v>
      </c>
      <c r="AI34" s="93">
        <v>90.28</v>
      </c>
      <c r="AJ34" s="93">
        <v>90.58</v>
      </c>
      <c r="AK34" s="93">
        <v>90.71</v>
      </c>
      <c r="AL34" s="93">
        <v>89.1</v>
      </c>
      <c r="AM34" s="93">
        <v>87.65</v>
      </c>
      <c r="AN34" s="93">
        <v>88.41</v>
      </c>
      <c r="AO34" s="93">
        <v>87.7</v>
      </c>
      <c r="AP34" s="93">
        <v>87.5</v>
      </c>
      <c r="AQ34" s="93">
        <v>87.13</v>
      </c>
      <c r="AR34" s="93">
        <v>86.1</v>
      </c>
      <c r="AS34" s="93">
        <v>86.08</v>
      </c>
      <c r="AT34" s="93">
        <v>86.08</v>
      </c>
      <c r="AU34" s="93">
        <v>85.39</v>
      </c>
      <c r="AV34" s="93">
        <v>85.5</v>
      </c>
      <c r="AW34" s="93">
        <v>84.49</v>
      </c>
      <c r="AX34" s="93">
        <v>83.75</v>
      </c>
      <c r="AY34" s="93">
        <v>84</v>
      </c>
      <c r="AZ34" s="93">
        <v>83.25</v>
      </c>
      <c r="BA34" s="93">
        <v>85</v>
      </c>
      <c r="BB34" s="132">
        <v>86.57</v>
      </c>
      <c r="BC34" s="93">
        <v>85.57</v>
      </c>
      <c r="BD34" s="93">
        <v>86.4</v>
      </c>
      <c r="BE34" s="93">
        <v>87</v>
      </c>
      <c r="BF34" s="93">
        <v>86.2</v>
      </c>
      <c r="BG34" s="93">
        <v>86.99</v>
      </c>
      <c r="BH34" s="93">
        <v>84.22</v>
      </c>
      <c r="BI34" s="93">
        <v>86</v>
      </c>
      <c r="BJ34" s="93">
        <v>84</v>
      </c>
      <c r="BK34" s="93">
        <v>84</v>
      </c>
      <c r="BL34" s="93">
        <v>84</v>
      </c>
      <c r="BM34" s="93">
        <v>81.51</v>
      </c>
      <c r="BN34" s="93">
        <v>81.68</v>
      </c>
      <c r="BO34" s="93">
        <v>81.9</v>
      </c>
      <c r="BP34" s="93">
        <v>80.6</v>
      </c>
      <c r="BQ34" s="93">
        <v>80.21</v>
      </c>
      <c r="BR34" s="93">
        <v>80.73</v>
      </c>
      <c r="BS34" s="93">
        <v>80.16</v>
      </c>
      <c r="BT34" s="93">
        <v>81.75</v>
      </c>
      <c r="BU34" s="93">
        <v>81.6</v>
      </c>
      <c r="BV34" s="133">
        <v>79.72</v>
      </c>
      <c r="BW34" s="93">
        <v>79</v>
      </c>
      <c r="BX34" s="93">
        <v>77.86</v>
      </c>
      <c r="BY34" s="93">
        <v>78.27</v>
      </c>
      <c r="BZ34" s="93">
        <v>78.59</v>
      </c>
      <c r="CA34" s="93">
        <v>77.9</v>
      </c>
      <c r="CB34" s="93">
        <v>78.63</v>
      </c>
      <c r="CC34" s="93">
        <v>78.28</v>
      </c>
      <c r="CD34" s="93">
        <v>77.15</v>
      </c>
      <c r="CE34" s="93">
        <v>77</v>
      </c>
      <c r="CF34" s="93">
        <v>76.2</v>
      </c>
      <c r="CG34" s="93">
        <v>75.95</v>
      </c>
      <c r="CH34" s="93">
        <v>76.87</v>
      </c>
      <c r="CI34" s="93">
        <v>76.49</v>
      </c>
      <c r="CJ34" s="93">
        <v>75.67</v>
      </c>
      <c r="CK34" s="93">
        <v>76.15</v>
      </c>
      <c r="CL34" s="93">
        <v>75.04</v>
      </c>
      <c r="CM34" s="93">
        <v>75.99</v>
      </c>
      <c r="CN34" s="93">
        <v>75.46</v>
      </c>
      <c r="CO34" s="93">
        <v>75.31</v>
      </c>
      <c r="CP34" s="93">
        <v>75.79</v>
      </c>
      <c r="CQ34" s="93">
        <v>73.76</v>
      </c>
      <c r="CR34" s="93">
        <v>74.8</v>
      </c>
      <c r="CS34" s="93">
        <v>73.45</v>
      </c>
      <c r="CT34" s="93">
        <v>72.5</v>
      </c>
      <c r="CU34" s="93">
        <v>72.76</v>
      </c>
      <c r="CV34" s="93">
        <v>71.28</v>
      </c>
      <c r="CW34" s="93">
        <v>71.01</v>
      </c>
      <c r="CX34" s="93">
        <v>70.69</v>
      </c>
      <c r="CY34" s="93">
        <v>71.58</v>
      </c>
      <c r="CZ34" s="93">
        <v>70</v>
      </c>
      <c r="DA34" s="93">
        <v>72.03</v>
      </c>
      <c r="DB34" s="93">
        <v>72</v>
      </c>
      <c r="DC34" s="93">
        <v>67.31</v>
      </c>
      <c r="DD34" s="93">
        <v>68</v>
      </c>
      <c r="DE34" s="93">
        <v>65.69</v>
      </c>
      <c r="DF34" s="93">
        <v>65.15</v>
      </c>
      <c r="DG34" s="93">
        <v>65.5</v>
      </c>
      <c r="DH34" s="93">
        <v>69.2</v>
      </c>
      <c r="DI34" s="93">
        <v>71.5</v>
      </c>
      <c r="DJ34" s="93">
        <v>68.71</v>
      </c>
      <c r="DK34" s="93">
        <v>68.35</v>
      </c>
      <c r="DL34" s="93">
        <v>70.95</v>
      </c>
      <c r="DM34" s="93">
        <v>69.79</v>
      </c>
      <c r="DN34" s="93">
        <v>67.88</v>
      </c>
      <c r="DO34" s="93">
        <v>69.23</v>
      </c>
      <c r="DP34" s="93">
        <v>67.28</v>
      </c>
      <c r="DQ34" s="93">
        <v>67.86</v>
      </c>
      <c r="DR34" s="93">
        <v>69</v>
      </c>
      <c r="DS34" s="93">
        <v>68.15</v>
      </c>
      <c r="DT34" s="93">
        <v>69</v>
      </c>
      <c r="DU34" s="93">
        <v>70.52</v>
      </c>
      <c r="DV34" s="93">
        <v>69.8</v>
      </c>
      <c r="DW34" s="93">
        <v>70.99</v>
      </c>
      <c r="DX34" s="93">
        <v>72</v>
      </c>
      <c r="DY34" s="93">
        <v>72</v>
      </c>
      <c r="DZ34" s="93">
        <v>72</v>
      </c>
      <c r="EA34" s="93">
        <v>71.25</v>
      </c>
      <c r="EB34" s="93">
        <v>73.9</v>
      </c>
      <c r="EC34" s="93">
        <v>75.7</v>
      </c>
      <c r="ED34" s="93">
        <v>75.43</v>
      </c>
      <c r="EE34" s="93">
        <v>77</v>
      </c>
      <c r="EF34" s="93">
        <v>75.81</v>
      </c>
      <c r="EG34" s="93">
        <v>74.1</v>
      </c>
      <c r="EH34" s="93">
        <v>76.38</v>
      </c>
      <c r="EI34" s="93">
        <v>76.05</v>
      </c>
      <c r="EJ34" s="93">
        <v>74.31</v>
      </c>
      <c r="EK34" s="93">
        <v>77.19</v>
      </c>
      <c r="EL34" s="93">
        <v>74.4</v>
      </c>
      <c r="EM34" s="93">
        <v>77</v>
      </c>
      <c r="EN34" s="93">
        <v>74</v>
      </c>
      <c r="EO34" s="93">
        <v>73.86</v>
      </c>
      <c r="EP34" s="93">
        <v>72.55</v>
      </c>
      <c r="EQ34" s="93">
        <v>70.78</v>
      </c>
      <c r="ER34" s="93">
        <v>71</v>
      </c>
      <c r="ES34" s="93">
        <v>70.92</v>
      </c>
      <c r="ET34" s="93">
        <v>71.44</v>
      </c>
      <c r="EU34" s="93">
        <v>70.9</v>
      </c>
      <c r="EV34" s="93">
        <v>71.94</v>
      </c>
      <c r="EW34" s="93">
        <v>69.5</v>
      </c>
      <c r="EX34" s="93">
        <v>68.7</v>
      </c>
      <c r="EY34" s="93">
        <v>66.63</v>
      </c>
      <c r="EZ34" s="93">
        <v>67.01</v>
      </c>
      <c r="FA34" s="93">
        <v>66.65</v>
      </c>
      <c r="FB34" s="93">
        <v>62.84</v>
      </c>
      <c r="FC34" s="93">
        <v>67.15</v>
      </c>
      <c r="FD34" s="93">
        <v>76</v>
      </c>
      <c r="FE34" s="93">
        <v>75.49</v>
      </c>
      <c r="FF34" s="93">
        <v>74.09</v>
      </c>
      <c r="FG34" s="93">
        <v>75.28</v>
      </c>
      <c r="FH34" s="93">
        <v>77</v>
      </c>
      <c r="FI34" s="93">
        <v>77.1</v>
      </c>
      <c r="FJ34" s="93">
        <v>77.45</v>
      </c>
      <c r="FK34" s="93">
        <v>77.15</v>
      </c>
      <c r="FL34" s="93">
        <v>77.01</v>
      </c>
      <c r="FM34" s="93">
        <v>78.5</v>
      </c>
      <c r="FN34" s="93">
        <v>78.94</v>
      </c>
      <c r="FO34" s="93">
        <v>78.72</v>
      </c>
      <c r="FP34" s="93">
        <v>78.26</v>
      </c>
      <c r="FQ34" s="93">
        <v>77.8</v>
      </c>
      <c r="FR34" s="93">
        <v>78.65</v>
      </c>
      <c r="FS34" s="93">
        <v>80.75</v>
      </c>
      <c r="FT34" s="93">
        <v>81</v>
      </c>
      <c r="FU34" s="93">
        <v>81.5</v>
      </c>
      <c r="FV34" s="93">
        <v>82.85</v>
      </c>
      <c r="FW34" s="93">
        <v>83.65</v>
      </c>
      <c r="FX34" s="93">
        <v>84.06</v>
      </c>
      <c r="FY34" s="93">
        <v>84.75</v>
      </c>
      <c r="FZ34" s="93">
        <v>85.7</v>
      </c>
      <c r="GA34" s="93">
        <v>84.5</v>
      </c>
      <c r="GB34" s="93">
        <v>84.15</v>
      </c>
      <c r="GC34" s="93">
        <v>83.5</v>
      </c>
      <c r="GD34" s="93">
        <v>84.4</v>
      </c>
      <c r="GE34" s="93">
        <v>84.95</v>
      </c>
    </row>
    <row r="35" spans="1:187" s="134" customFormat="1" ht="9.75">
      <c r="A35" s="125">
        <f t="shared" si="12"/>
        <v>31</v>
      </c>
      <c r="B35" s="125" t="s">
        <v>187</v>
      </c>
      <c r="C35" s="126" t="s">
        <v>188</v>
      </c>
      <c r="D35" s="127">
        <v>38548</v>
      </c>
      <c r="E35" s="127">
        <v>44027</v>
      </c>
      <c r="F35" s="128">
        <v>1</v>
      </c>
      <c r="G35" s="129">
        <v>0.065</v>
      </c>
      <c r="H35" s="128" t="s">
        <v>355</v>
      </c>
      <c r="I35" s="129">
        <v>0.0125</v>
      </c>
      <c r="J35" s="129" t="s">
        <v>356</v>
      </c>
      <c r="K35" s="126" t="s">
        <v>502</v>
      </c>
      <c r="L35" s="130">
        <f t="shared" si="0"/>
        <v>-0.011420002307071114</v>
      </c>
      <c r="M35" s="131">
        <v>98.5</v>
      </c>
      <c r="N35" s="128">
        <v>98.75</v>
      </c>
      <c r="O35" s="126">
        <v>98.49</v>
      </c>
      <c r="P35" s="126">
        <v>98</v>
      </c>
      <c r="Q35" s="93">
        <v>97.25</v>
      </c>
      <c r="R35" s="93">
        <v>97.35</v>
      </c>
      <c r="S35" s="93">
        <v>97.23</v>
      </c>
      <c r="T35" s="93">
        <v>96.9</v>
      </c>
      <c r="U35" s="93">
        <v>96.45</v>
      </c>
      <c r="V35" s="93">
        <v>95.75</v>
      </c>
      <c r="W35" s="93">
        <v>94.73</v>
      </c>
      <c r="X35" s="93">
        <v>94.95</v>
      </c>
      <c r="Y35" s="93">
        <v>94.5</v>
      </c>
      <c r="Z35" s="93">
        <v>91.18</v>
      </c>
      <c r="AA35" s="93">
        <v>91.14</v>
      </c>
      <c r="AB35" s="93">
        <v>86.76</v>
      </c>
      <c r="AC35" s="93">
        <v>85.6</v>
      </c>
      <c r="AD35" s="93">
        <v>88.03</v>
      </c>
      <c r="AE35" s="93">
        <v>88</v>
      </c>
      <c r="AF35" s="93">
        <v>88.47</v>
      </c>
      <c r="AG35" s="93">
        <v>88</v>
      </c>
      <c r="AH35" s="93">
        <v>88.23</v>
      </c>
      <c r="AI35" s="93">
        <v>87.9</v>
      </c>
      <c r="AJ35" s="93">
        <v>88.19</v>
      </c>
      <c r="AK35" s="93">
        <v>87.99</v>
      </c>
      <c r="AL35" s="93">
        <v>87.74</v>
      </c>
      <c r="AM35" s="93">
        <v>86.06</v>
      </c>
      <c r="AN35" s="93">
        <v>86.33</v>
      </c>
      <c r="AO35" s="93">
        <v>85.77</v>
      </c>
      <c r="AP35" s="93">
        <v>85.18</v>
      </c>
      <c r="AQ35" s="93">
        <v>86.01</v>
      </c>
      <c r="AR35" s="93">
        <v>85.85</v>
      </c>
      <c r="AS35" s="93">
        <v>85.2</v>
      </c>
      <c r="AT35" s="93">
        <v>82.8</v>
      </c>
      <c r="AU35" s="93">
        <v>83.3</v>
      </c>
      <c r="AV35" s="93">
        <v>83.38</v>
      </c>
      <c r="AW35" s="93">
        <v>83.18</v>
      </c>
      <c r="AX35" s="93">
        <v>82.47</v>
      </c>
      <c r="AY35" s="93">
        <v>82.13</v>
      </c>
      <c r="AZ35" s="93">
        <v>81.39</v>
      </c>
      <c r="BA35" s="93">
        <v>81.11</v>
      </c>
      <c r="BB35" s="132">
        <v>82.98</v>
      </c>
      <c r="BC35" s="93">
        <v>82.35</v>
      </c>
      <c r="BD35" s="93">
        <v>82</v>
      </c>
      <c r="BE35" s="93">
        <v>82.79</v>
      </c>
      <c r="BF35" s="93">
        <v>81.36</v>
      </c>
      <c r="BG35" s="93">
        <v>81.25</v>
      </c>
      <c r="BH35" s="93">
        <v>80.2</v>
      </c>
      <c r="BI35" s="93">
        <v>80.31</v>
      </c>
      <c r="BJ35" s="93">
        <v>80.8</v>
      </c>
      <c r="BK35" s="93">
        <v>80.99</v>
      </c>
      <c r="BL35" s="93">
        <v>81.89</v>
      </c>
      <c r="BM35" s="93">
        <v>79</v>
      </c>
      <c r="BN35" s="93">
        <v>80.75</v>
      </c>
      <c r="BO35" s="93">
        <v>80.7</v>
      </c>
      <c r="BP35" s="93">
        <v>80.1</v>
      </c>
      <c r="BQ35" s="93">
        <v>79.6</v>
      </c>
      <c r="BR35" s="93">
        <v>79.75</v>
      </c>
      <c r="BS35" s="93">
        <v>79.75</v>
      </c>
      <c r="BT35" s="93">
        <v>79.2</v>
      </c>
      <c r="BU35" s="93">
        <v>78.71</v>
      </c>
      <c r="BV35" s="133">
        <v>79.44</v>
      </c>
      <c r="BW35" s="93">
        <v>79.32</v>
      </c>
      <c r="BX35" s="93">
        <v>80</v>
      </c>
      <c r="BY35" s="93">
        <v>80.97</v>
      </c>
      <c r="BZ35" s="93">
        <v>80</v>
      </c>
      <c r="CA35" s="93">
        <v>81.78</v>
      </c>
      <c r="CB35" s="93">
        <v>81.25</v>
      </c>
      <c r="CC35" s="93">
        <v>80.25</v>
      </c>
      <c r="CD35" s="93">
        <v>80</v>
      </c>
      <c r="CE35" s="93">
        <v>80</v>
      </c>
      <c r="CF35" s="93">
        <v>80</v>
      </c>
      <c r="CG35" s="93">
        <v>81</v>
      </c>
      <c r="CH35" s="93">
        <v>80</v>
      </c>
      <c r="CI35" s="93">
        <v>78.75</v>
      </c>
      <c r="CJ35" s="93">
        <v>79.9</v>
      </c>
      <c r="CK35" s="93">
        <v>78.89</v>
      </c>
      <c r="CL35" s="93">
        <v>79.01</v>
      </c>
      <c r="CM35" s="93">
        <v>79</v>
      </c>
      <c r="CN35" s="93">
        <v>80</v>
      </c>
      <c r="CO35" s="93">
        <v>79.75</v>
      </c>
      <c r="CP35" s="93">
        <v>76.22</v>
      </c>
      <c r="CQ35" s="93">
        <v>75.02</v>
      </c>
      <c r="CR35" s="93">
        <v>75.1</v>
      </c>
      <c r="CS35" s="93">
        <v>75</v>
      </c>
      <c r="CT35" s="93">
        <v>75</v>
      </c>
      <c r="CU35" s="93">
        <v>74</v>
      </c>
      <c r="CV35" s="93">
        <v>72.52</v>
      </c>
      <c r="CW35" s="93">
        <v>72.86</v>
      </c>
      <c r="CX35" s="93">
        <v>72.5</v>
      </c>
      <c r="CY35" s="93">
        <v>73</v>
      </c>
      <c r="CZ35" s="93">
        <v>73</v>
      </c>
      <c r="DA35" s="93">
        <v>73</v>
      </c>
      <c r="DB35" s="93">
        <v>73</v>
      </c>
      <c r="DC35" s="93">
        <v>72</v>
      </c>
      <c r="DD35" s="93">
        <v>70.01</v>
      </c>
      <c r="DE35" s="93">
        <v>70</v>
      </c>
      <c r="DF35" s="93">
        <v>70.08</v>
      </c>
      <c r="DG35" s="93">
        <v>70.08</v>
      </c>
      <c r="DH35" s="93">
        <v>72.5</v>
      </c>
      <c r="DI35" s="93">
        <v>73</v>
      </c>
      <c r="DJ35" s="93">
        <v>73</v>
      </c>
      <c r="DK35" s="93">
        <v>73</v>
      </c>
      <c r="DL35" s="93">
        <v>73</v>
      </c>
      <c r="DM35" s="93">
        <v>73</v>
      </c>
      <c r="DN35" s="93">
        <v>73.5</v>
      </c>
      <c r="DO35" s="93">
        <v>72.75</v>
      </c>
      <c r="DP35" s="93">
        <v>74.75</v>
      </c>
      <c r="DQ35" s="93">
        <v>72.25</v>
      </c>
      <c r="DR35" s="93">
        <v>72.25</v>
      </c>
      <c r="DS35" s="93">
        <v>74.52</v>
      </c>
      <c r="DT35" s="93">
        <v>74.52</v>
      </c>
      <c r="DU35" s="93">
        <v>74.5</v>
      </c>
      <c r="DV35" s="93">
        <v>74.5</v>
      </c>
      <c r="DW35" s="93">
        <v>75.83</v>
      </c>
      <c r="DX35" s="93">
        <v>75.83</v>
      </c>
      <c r="DY35" s="93">
        <v>75.83</v>
      </c>
      <c r="DZ35" s="93">
        <v>75.83</v>
      </c>
      <c r="EA35" s="93">
        <v>75.8</v>
      </c>
      <c r="EB35" s="93">
        <v>80</v>
      </c>
      <c r="EC35" s="93">
        <v>79.01</v>
      </c>
      <c r="ED35" s="93">
        <v>79.99</v>
      </c>
      <c r="EE35" s="93">
        <v>81</v>
      </c>
      <c r="EF35" s="93">
        <v>78.6</v>
      </c>
      <c r="EG35" s="93">
        <v>79.2</v>
      </c>
      <c r="EH35" s="93">
        <v>78.58</v>
      </c>
      <c r="EI35" s="93">
        <v>79.1</v>
      </c>
      <c r="EJ35" s="93">
        <v>78</v>
      </c>
      <c r="EK35" s="93">
        <v>80.31</v>
      </c>
      <c r="EL35" s="93">
        <v>77.2</v>
      </c>
      <c r="EM35" s="93">
        <v>79.8</v>
      </c>
      <c r="EN35" s="93">
        <v>79.8</v>
      </c>
      <c r="EO35" s="93">
        <v>79.8</v>
      </c>
      <c r="EP35" s="93">
        <v>79.5</v>
      </c>
      <c r="EQ35" s="93">
        <v>79.5</v>
      </c>
      <c r="ER35" s="93">
        <v>79.5</v>
      </c>
      <c r="ES35" s="93">
        <v>78.65</v>
      </c>
      <c r="ET35" s="93">
        <v>78.65</v>
      </c>
      <c r="EU35" s="93">
        <v>78.65</v>
      </c>
      <c r="EV35" s="93">
        <v>78.65</v>
      </c>
      <c r="EW35" s="93">
        <v>72</v>
      </c>
      <c r="EX35" s="93">
        <v>71.92</v>
      </c>
      <c r="EY35" s="93">
        <v>72</v>
      </c>
      <c r="EZ35" s="93">
        <v>74.2</v>
      </c>
      <c r="FA35" s="93">
        <v>75</v>
      </c>
      <c r="FB35" s="93">
        <v>77.5</v>
      </c>
      <c r="FC35" s="93">
        <v>74.44</v>
      </c>
      <c r="FD35" s="93">
        <v>79.5</v>
      </c>
      <c r="FE35" s="93">
        <v>80.5</v>
      </c>
      <c r="FF35" s="93">
        <v>80.5</v>
      </c>
      <c r="FG35" s="93">
        <v>79.9</v>
      </c>
      <c r="FH35" s="93">
        <v>83.23</v>
      </c>
      <c r="FI35" s="93">
        <v>82</v>
      </c>
      <c r="FJ35" s="93">
        <v>82.45</v>
      </c>
      <c r="FK35" s="93">
        <v>83</v>
      </c>
      <c r="FL35" s="93">
        <v>82.8</v>
      </c>
      <c r="FM35" s="93">
        <v>84.7</v>
      </c>
      <c r="FN35" s="93">
        <v>85.5</v>
      </c>
      <c r="FO35" s="93">
        <v>86.8</v>
      </c>
      <c r="FP35" s="93">
        <v>87.2</v>
      </c>
      <c r="FQ35" s="93">
        <v>88</v>
      </c>
      <c r="FR35" s="93">
        <v>87</v>
      </c>
      <c r="FS35" s="93">
        <v>87</v>
      </c>
      <c r="FT35" s="93">
        <v>85.25</v>
      </c>
      <c r="FU35" s="93">
        <v>87</v>
      </c>
      <c r="FV35" s="93">
        <v>85.26</v>
      </c>
      <c r="FW35" s="93">
        <v>87.5</v>
      </c>
      <c r="FX35" s="93">
        <v>85.76</v>
      </c>
      <c r="FY35" s="93">
        <v>88.85</v>
      </c>
      <c r="FZ35" s="93">
        <v>88</v>
      </c>
      <c r="GA35" s="93">
        <v>87.8</v>
      </c>
      <c r="GB35" s="93">
        <v>88.1</v>
      </c>
      <c r="GC35" s="93">
        <v>88.1</v>
      </c>
      <c r="GD35" s="93">
        <v>86.69</v>
      </c>
      <c r="GE35" s="93">
        <v>85.7</v>
      </c>
    </row>
    <row r="36" spans="1:187" s="134" customFormat="1" ht="9.75">
      <c r="A36" s="125">
        <f t="shared" si="12"/>
        <v>32</v>
      </c>
      <c r="B36" s="125" t="s">
        <v>467</v>
      </c>
      <c r="C36" s="126" t="s">
        <v>353</v>
      </c>
      <c r="D36" s="127">
        <v>38567</v>
      </c>
      <c r="E36" s="127">
        <v>44046</v>
      </c>
      <c r="F36" s="128">
        <v>2</v>
      </c>
      <c r="G36" s="129">
        <v>0.06</v>
      </c>
      <c r="H36" s="128" t="s">
        <v>407</v>
      </c>
      <c r="I36" s="129">
        <v>0.01</v>
      </c>
      <c r="J36" s="129">
        <v>0.08</v>
      </c>
      <c r="K36" s="128" t="s">
        <v>0</v>
      </c>
      <c r="L36" s="130">
        <f t="shared" si="0"/>
        <v>0.0053616590794132645</v>
      </c>
      <c r="M36" s="131">
        <v>100.02</v>
      </c>
      <c r="N36" s="128">
        <v>99.27</v>
      </c>
      <c r="O36" s="128">
        <v>99.11</v>
      </c>
      <c r="P36" s="128">
        <v>99.23</v>
      </c>
      <c r="Q36" s="93">
        <v>99.34</v>
      </c>
      <c r="R36" s="93">
        <v>99.13</v>
      </c>
      <c r="S36" s="93">
        <v>98.9</v>
      </c>
      <c r="T36" s="93">
        <v>98.72</v>
      </c>
      <c r="U36" s="93">
        <v>97.96</v>
      </c>
      <c r="V36" s="93">
        <v>96.95</v>
      </c>
      <c r="W36" s="93">
        <v>96.08</v>
      </c>
      <c r="X36" s="93">
        <v>94.9</v>
      </c>
      <c r="Y36" s="93">
        <v>93.51</v>
      </c>
      <c r="Z36" s="93">
        <v>92.35</v>
      </c>
      <c r="AA36" s="93">
        <v>90</v>
      </c>
      <c r="AB36" s="93">
        <v>88.22</v>
      </c>
      <c r="AC36" s="93">
        <v>87.11</v>
      </c>
      <c r="AD36" s="93">
        <v>86.78</v>
      </c>
      <c r="AE36" s="93">
        <v>86.65</v>
      </c>
      <c r="AF36" s="93">
        <v>86.34</v>
      </c>
      <c r="AG36" s="93">
        <v>87.04</v>
      </c>
      <c r="AH36" s="93">
        <v>87.05</v>
      </c>
      <c r="AI36" s="93">
        <v>86.98</v>
      </c>
      <c r="AJ36" s="93">
        <v>87.09</v>
      </c>
      <c r="AK36" s="93">
        <v>86.87</v>
      </c>
      <c r="AL36" s="93">
        <v>86.55</v>
      </c>
      <c r="AM36" s="93">
        <v>86.84</v>
      </c>
      <c r="AN36" s="93">
        <v>86.65</v>
      </c>
      <c r="AO36" s="93">
        <v>85.36</v>
      </c>
      <c r="AP36" s="93">
        <v>85.23</v>
      </c>
      <c r="AQ36" s="93">
        <v>85.04</v>
      </c>
      <c r="AR36" s="93">
        <v>85.58</v>
      </c>
      <c r="AS36" s="93">
        <v>85.82</v>
      </c>
      <c r="AT36" s="93">
        <v>84.96</v>
      </c>
      <c r="AU36" s="93">
        <v>85.3</v>
      </c>
      <c r="AV36" s="93">
        <v>84.79</v>
      </c>
      <c r="AW36" s="93">
        <v>84.85</v>
      </c>
      <c r="AX36" s="93">
        <v>84</v>
      </c>
      <c r="AY36" s="93">
        <v>83.67</v>
      </c>
      <c r="AZ36" s="93">
        <v>81.91</v>
      </c>
      <c r="BA36" s="93">
        <v>82.31</v>
      </c>
      <c r="BB36" s="132">
        <v>83.3</v>
      </c>
      <c r="BC36" s="93">
        <v>83.4</v>
      </c>
      <c r="BD36" s="93">
        <v>83.27</v>
      </c>
      <c r="BE36" s="93">
        <v>82.26</v>
      </c>
      <c r="BF36" s="93">
        <v>81.5</v>
      </c>
      <c r="BG36" s="93">
        <v>80.64</v>
      </c>
      <c r="BH36" s="93">
        <v>82.09</v>
      </c>
      <c r="BI36" s="93">
        <v>82.32</v>
      </c>
      <c r="BJ36" s="93">
        <v>81.79</v>
      </c>
      <c r="BK36" s="93">
        <v>81.04</v>
      </c>
      <c r="BL36" s="93">
        <v>81.63</v>
      </c>
      <c r="BM36" s="93">
        <v>82.12</v>
      </c>
      <c r="BN36" s="93">
        <v>81.86</v>
      </c>
      <c r="BO36" s="93">
        <v>81.3</v>
      </c>
      <c r="BP36" s="93">
        <v>80.46</v>
      </c>
      <c r="BQ36" s="93">
        <v>79.15</v>
      </c>
      <c r="BR36" s="93">
        <v>80</v>
      </c>
      <c r="BS36" s="93">
        <v>78.55</v>
      </c>
      <c r="BT36" s="93">
        <v>79.5</v>
      </c>
      <c r="BU36" s="93">
        <v>78.2</v>
      </c>
      <c r="BV36" s="133">
        <v>78.51</v>
      </c>
      <c r="BW36" s="93">
        <v>79.45</v>
      </c>
      <c r="BX36" s="93">
        <v>78.26</v>
      </c>
      <c r="BY36" s="93">
        <v>79</v>
      </c>
      <c r="BZ36" s="93">
        <v>79.26</v>
      </c>
      <c r="CA36" s="93">
        <v>77.87</v>
      </c>
      <c r="CB36" s="93">
        <v>78.15</v>
      </c>
      <c r="CC36" s="93">
        <v>78.03</v>
      </c>
      <c r="CD36" s="93">
        <v>77.06</v>
      </c>
      <c r="CE36" s="93">
        <v>76.71</v>
      </c>
      <c r="CF36" s="93">
        <v>75.54</v>
      </c>
      <c r="CG36" s="93">
        <v>76.76</v>
      </c>
      <c r="CH36" s="93">
        <v>74.9</v>
      </c>
      <c r="CI36" s="93">
        <v>75.16</v>
      </c>
      <c r="CJ36" s="93">
        <v>76.01</v>
      </c>
      <c r="CK36" s="93">
        <v>75.9</v>
      </c>
      <c r="CL36" s="93">
        <v>76</v>
      </c>
      <c r="CM36" s="93">
        <v>76</v>
      </c>
      <c r="CN36" s="93">
        <v>75.33</v>
      </c>
      <c r="CO36" s="93">
        <v>75.46</v>
      </c>
      <c r="CP36" s="93">
        <v>74.7</v>
      </c>
      <c r="CQ36" s="93">
        <v>75</v>
      </c>
      <c r="CR36" s="93">
        <v>75</v>
      </c>
      <c r="CS36" s="93">
        <v>72.49</v>
      </c>
      <c r="CT36" s="93">
        <v>73.71</v>
      </c>
      <c r="CU36" s="93">
        <v>72.75</v>
      </c>
      <c r="CV36" s="93">
        <v>71.96</v>
      </c>
      <c r="CW36" s="93">
        <v>73.13</v>
      </c>
      <c r="CX36" s="93">
        <v>71.86</v>
      </c>
      <c r="CY36" s="93">
        <v>71.37</v>
      </c>
      <c r="CZ36" s="93">
        <v>71.09</v>
      </c>
      <c r="DA36" s="93">
        <v>71.99</v>
      </c>
      <c r="DB36" s="93">
        <v>71.99</v>
      </c>
      <c r="DC36" s="93">
        <v>69.13</v>
      </c>
      <c r="DD36" s="93">
        <v>70.81</v>
      </c>
      <c r="DE36" s="93">
        <v>70.14</v>
      </c>
      <c r="DF36" s="93">
        <v>69.01</v>
      </c>
      <c r="DG36" s="93">
        <v>69.17</v>
      </c>
      <c r="DH36" s="93">
        <v>71.5</v>
      </c>
      <c r="DI36" s="93">
        <v>70.45</v>
      </c>
      <c r="DJ36" s="93">
        <v>70.49</v>
      </c>
      <c r="DK36" s="93">
        <v>69.78</v>
      </c>
      <c r="DL36" s="93">
        <v>69.45</v>
      </c>
      <c r="DM36" s="93">
        <v>70.45</v>
      </c>
      <c r="DN36" s="93">
        <v>69.5</v>
      </c>
      <c r="DO36" s="93">
        <v>69.51</v>
      </c>
      <c r="DP36" s="93">
        <v>70.2</v>
      </c>
      <c r="DQ36" s="93">
        <v>70.1</v>
      </c>
      <c r="DR36" s="93">
        <v>70.1</v>
      </c>
      <c r="DS36" s="93">
        <v>70.07</v>
      </c>
      <c r="DT36" s="93">
        <v>70.86</v>
      </c>
      <c r="DU36" s="93">
        <v>70.67</v>
      </c>
      <c r="DV36" s="93">
        <v>70.4</v>
      </c>
      <c r="DW36" s="93">
        <v>71.2</v>
      </c>
      <c r="DX36" s="93">
        <v>70.35</v>
      </c>
      <c r="DY36" s="93">
        <v>70</v>
      </c>
      <c r="DZ36" s="93">
        <v>71.5</v>
      </c>
      <c r="EA36" s="93">
        <v>75.85</v>
      </c>
      <c r="EB36" s="93">
        <v>76.72</v>
      </c>
      <c r="EC36" s="93">
        <v>78</v>
      </c>
      <c r="ED36" s="93">
        <v>76.42</v>
      </c>
      <c r="EE36" s="93">
        <v>77.69</v>
      </c>
      <c r="EF36" s="93">
        <v>77.92</v>
      </c>
      <c r="EG36" s="93">
        <v>77.97</v>
      </c>
      <c r="EH36" s="93">
        <v>78.1</v>
      </c>
      <c r="EI36" s="93">
        <v>76.51</v>
      </c>
      <c r="EJ36" s="93">
        <v>77.5</v>
      </c>
      <c r="EK36" s="93">
        <v>76.51</v>
      </c>
      <c r="EL36" s="93">
        <v>76.5</v>
      </c>
      <c r="EM36" s="93">
        <v>76.9</v>
      </c>
      <c r="EN36" s="93">
        <v>73.02</v>
      </c>
      <c r="EO36" s="93">
        <v>73</v>
      </c>
      <c r="EP36" s="93">
        <v>72.99</v>
      </c>
      <c r="EQ36" s="93">
        <v>71.9</v>
      </c>
      <c r="ER36" s="93">
        <v>69.5</v>
      </c>
      <c r="ES36" s="93">
        <v>70</v>
      </c>
      <c r="ET36" s="93">
        <v>68.5</v>
      </c>
      <c r="EU36" s="93">
        <v>69.76</v>
      </c>
      <c r="EV36" s="93">
        <v>70.5</v>
      </c>
      <c r="EW36" s="93">
        <v>70.5</v>
      </c>
      <c r="EX36" s="93">
        <v>71.9</v>
      </c>
      <c r="EY36" s="93">
        <v>71.65</v>
      </c>
      <c r="EZ36" s="93">
        <v>72.54</v>
      </c>
      <c r="FA36" s="93">
        <v>70.73</v>
      </c>
      <c r="FB36" s="93">
        <v>71</v>
      </c>
      <c r="FC36" s="93">
        <v>73.28</v>
      </c>
      <c r="FD36" s="93">
        <v>79.48</v>
      </c>
      <c r="FE36" s="93">
        <v>79.1</v>
      </c>
      <c r="FF36" s="93">
        <v>78.1</v>
      </c>
      <c r="FG36" s="93">
        <v>80</v>
      </c>
      <c r="FH36" s="93">
        <v>82.5</v>
      </c>
      <c r="FI36" s="93">
        <v>83.89</v>
      </c>
      <c r="FJ36" s="93">
        <v>85.45</v>
      </c>
      <c r="FK36" s="93">
        <v>84.75</v>
      </c>
      <c r="FL36" s="93">
        <v>85.11</v>
      </c>
      <c r="FM36" s="93">
        <v>88.3</v>
      </c>
      <c r="FN36" s="93">
        <v>90.55</v>
      </c>
      <c r="FO36" s="93">
        <v>91.5</v>
      </c>
      <c r="FP36" s="93">
        <v>93.4</v>
      </c>
      <c r="FQ36" s="93">
        <v>92.4</v>
      </c>
      <c r="FR36" s="93">
        <v>92.9</v>
      </c>
      <c r="FS36" s="93">
        <v>91.75</v>
      </c>
      <c r="FT36" s="93">
        <v>92.68</v>
      </c>
      <c r="FU36" s="93">
        <v>92.8</v>
      </c>
      <c r="FV36" s="93">
        <v>93.5</v>
      </c>
      <c r="FW36" s="93">
        <v>93.5</v>
      </c>
      <c r="FX36" s="93">
        <v>93.8</v>
      </c>
      <c r="FY36" s="93">
        <v>93</v>
      </c>
      <c r="FZ36" s="93">
        <v>97.2</v>
      </c>
      <c r="GA36" s="93">
        <v>96.75</v>
      </c>
      <c r="GB36" s="93">
        <v>98.1</v>
      </c>
      <c r="GC36" s="93">
        <v>98.6</v>
      </c>
      <c r="GD36" s="93">
        <v>98.85</v>
      </c>
      <c r="GE36" s="93">
        <v>99.38</v>
      </c>
    </row>
    <row r="37" spans="1:187" s="134" customFormat="1" ht="9.75">
      <c r="A37" s="125">
        <f t="shared" si="12"/>
        <v>33</v>
      </c>
      <c r="B37" s="136" t="s">
        <v>458</v>
      </c>
      <c r="C37" s="128" t="s">
        <v>243</v>
      </c>
      <c r="D37" s="127">
        <v>38569</v>
      </c>
      <c r="E37" s="127">
        <v>44048</v>
      </c>
      <c r="F37" s="128">
        <v>2</v>
      </c>
      <c r="G37" s="129" t="s">
        <v>501</v>
      </c>
      <c r="H37" s="128" t="s">
        <v>407</v>
      </c>
      <c r="I37" s="129">
        <v>0.01</v>
      </c>
      <c r="J37" s="129" t="s">
        <v>356</v>
      </c>
      <c r="K37" s="128" t="s">
        <v>1</v>
      </c>
      <c r="L37" s="130">
        <f t="shared" si="0"/>
        <v>0</v>
      </c>
      <c r="M37" s="131"/>
      <c r="N37" s="128"/>
      <c r="O37" s="128"/>
      <c r="P37" s="128"/>
      <c r="Q37" s="93"/>
      <c r="R37" s="93">
        <v>98.93</v>
      </c>
      <c r="S37" s="93">
        <v>98.99</v>
      </c>
      <c r="T37" s="93">
        <v>99.13</v>
      </c>
      <c r="U37" s="93">
        <v>99.43</v>
      </c>
      <c r="V37" s="93">
        <v>99.04</v>
      </c>
      <c r="W37" s="93">
        <v>98.53</v>
      </c>
      <c r="X37" s="93">
        <v>98.51</v>
      </c>
      <c r="Y37" s="93">
        <v>98.03</v>
      </c>
      <c r="Z37" s="93">
        <v>95.87</v>
      </c>
      <c r="AA37" s="93">
        <v>95.06</v>
      </c>
      <c r="AB37" s="93">
        <v>94.12</v>
      </c>
      <c r="AC37" s="93">
        <v>93.1</v>
      </c>
      <c r="AD37" s="93">
        <v>92</v>
      </c>
      <c r="AE37" s="93">
        <v>91.12</v>
      </c>
      <c r="AF37" s="93">
        <v>89.94</v>
      </c>
      <c r="AG37" s="93">
        <v>92</v>
      </c>
      <c r="AH37" s="93">
        <v>92.58</v>
      </c>
      <c r="AI37" s="93">
        <v>92.36</v>
      </c>
      <c r="AJ37" s="93">
        <v>92.25</v>
      </c>
      <c r="AK37" s="93">
        <v>91.16</v>
      </c>
      <c r="AL37" s="93">
        <v>89.6</v>
      </c>
      <c r="AM37" s="93">
        <v>89.31</v>
      </c>
      <c r="AN37" s="93">
        <v>90</v>
      </c>
      <c r="AO37" s="93">
        <v>90</v>
      </c>
      <c r="AP37" s="93">
        <v>90.58</v>
      </c>
      <c r="AQ37" s="93">
        <v>87.82</v>
      </c>
      <c r="AR37" s="93">
        <v>87.98</v>
      </c>
      <c r="AS37" s="93">
        <v>88.01</v>
      </c>
      <c r="AT37" s="93">
        <v>88.21</v>
      </c>
      <c r="AU37" s="93">
        <v>88.2</v>
      </c>
      <c r="AV37" s="93">
        <v>88</v>
      </c>
      <c r="AW37" s="93">
        <v>86.41</v>
      </c>
      <c r="AX37" s="93">
        <v>87.77</v>
      </c>
      <c r="AY37" s="93">
        <v>85</v>
      </c>
      <c r="AZ37" s="93">
        <v>86</v>
      </c>
      <c r="BA37" s="93">
        <v>82.13</v>
      </c>
      <c r="BB37" s="132">
        <v>82.42</v>
      </c>
      <c r="BC37" s="93">
        <v>82.42</v>
      </c>
      <c r="BD37" s="93">
        <v>82.5</v>
      </c>
      <c r="BE37" s="93">
        <v>82.2</v>
      </c>
      <c r="BF37" s="93">
        <v>81.7</v>
      </c>
      <c r="BG37" s="93">
        <v>81.75</v>
      </c>
      <c r="BH37" s="93">
        <v>82</v>
      </c>
      <c r="BI37" s="93">
        <v>81.99</v>
      </c>
      <c r="BJ37" s="93">
        <v>80.5</v>
      </c>
      <c r="BK37" s="93">
        <v>81.01</v>
      </c>
      <c r="BL37" s="93">
        <v>82</v>
      </c>
      <c r="BM37" s="93">
        <v>79.47</v>
      </c>
      <c r="BN37" s="93">
        <v>79.59</v>
      </c>
      <c r="BO37" s="93">
        <v>79.33</v>
      </c>
      <c r="BP37" s="93">
        <v>80.34</v>
      </c>
      <c r="BQ37" s="93">
        <v>81.48</v>
      </c>
      <c r="BR37" s="93">
        <v>82.68</v>
      </c>
      <c r="BS37" s="93">
        <v>81.88</v>
      </c>
      <c r="BT37" s="93">
        <v>79.63</v>
      </c>
      <c r="BU37" s="93">
        <v>78.8</v>
      </c>
      <c r="BV37" s="133">
        <v>78.38</v>
      </c>
      <c r="BW37" s="93">
        <v>78.16</v>
      </c>
      <c r="BX37" s="93">
        <v>79.33</v>
      </c>
      <c r="BY37" s="93">
        <v>78.86</v>
      </c>
      <c r="BZ37" s="93">
        <v>78.47</v>
      </c>
      <c r="CA37" s="93">
        <v>78.09</v>
      </c>
      <c r="CB37" s="93">
        <v>77.74</v>
      </c>
      <c r="CC37" s="93">
        <v>77.61</v>
      </c>
      <c r="CD37" s="93">
        <v>76.54</v>
      </c>
      <c r="CE37" s="93">
        <v>75.05</v>
      </c>
      <c r="CF37" s="93">
        <v>75.15</v>
      </c>
      <c r="CG37" s="93">
        <v>75</v>
      </c>
      <c r="CH37" s="93">
        <v>74.46</v>
      </c>
      <c r="CI37" s="93">
        <v>74.54</v>
      </c>
      <c r="CJ37" s="93">
        <v>74.77</v>
      </c>
      <c r="CK37" s="93">
        <v>74.41</v>
      </c>
      <c r="CL37" s="93">
        <v>73.75</v>
      </c>
      <c r="CM37" s="93">
        <v>74.05</v>
      </c>
      <c r="CN37" s="93">
        <v>74.02</v>
      </c>
      <c r="CO37" s="93">
        <v>74.42</v>
      </c>
      <c r="CP37" s="93">
        <v>73.49</v>
      </c>
      <c r="CQ37" s="93">
        <v>72.88</v>
      </c>
      <c r="CR37" s="93">
        <v>72.7</v>
      </c>
      <c r="CS37" s="93">
        <v>72.98</v>
      </c>
      <c r="CT37" s="93">
        <v>71.5</v>
      </c>
      <c r="CU37" s="93">
        <v>71.5</v>
      </c>
      <c r="CV37" s="93">
        <v>72.38</v>
      </c>
      <c r="CW37" s="93">
        <v>70.58</v>
      </c>
      <c r="CX37" s="93">
        <v>69.03</v>
      </c>
      <c r="CY37" s="93">
        <v>68.09</v>
      </c>
      <c r="CZ37" s="93">
        <v>67.85</v>
      </c>
      <c r="DA37" s="93">
        <v>68.34</v>
      </c>
      <c r="DB37" s="93">
        <v>68.84</v>
      </c>
      <c r="DC37" s="93">
        <v>68.89</v>
      </c>
      <c r="DD37" s="93">
        <v>67.52</v>
      </c>
      <c r="DE37" s="93">
        <v>67.4</v>
      </c>
      <c r="DF37" s="93">
        <v>68.08</v>
      </c>
      <c r="DG37" s="93">
        <v>68.75</v>
      </c>
      <c r="DH37" s="93">
        <v>68.5</v>
      </c>
      <c r="DI37" s="93">
        <v>69.8</v>
      </c>
      <c r="DJ37" s="93">
        <v>70.3</v>
      </c>
      <c r="DK37" s="93">
        <v>70.15</v>
      </c>
      <c r="DL37" s="93">
        <v>70.19</v>
      </c>
      <c r="DM37" s="93">
        <v>68.7</v>
      </c>
      <c r="DN37" s="93">
        <v>69.99</v>
      </c>
      <c r="DO37" s="93">
        <v>69.33</v>
      </c>
      <c r="DP37" s="93">
        <v>70.29</v>
      </c>
      <c r="DQ37" s="93">
        <v>69.2</v>
      </c>
      <c r="DR37" s="93">
        <v>69.44</v>
      </c>
      <c r="DS37" s="93">
        <v>69.63</v>
      </c>
      <c r="DT37" s="93">
        <v>70.1</v>
      </c>
      <c r="DU37" s="93">
        <v>69.22</v>
      </c>
      <c r="DV37" s="93">
        <v>67.5</v>
      </c>
      <c r="DW37" s="93">
        <v>68.06</v>
      </c>
      <c r="DX37" s="93">
        <v>68.79</v>
      </c>
      <c r="DY37" s="93">
        <v>68.94</v>
      </c>
      <c r="DZ37" s="93">
        <v>69.81</v>
      </c>
      <c r="EA37" s="93">
        <v>71.75</v>
      </c>
      <c r="EB37" s="93">
        <v>73.43</v>
      </c>
      <c r="EC37" s="93">
        <v>74.07</v>
      </c>
      <c r="ED37" s="93">
        <v>76.5</v>
      </c>
      <c r="EE37" s="93">
        <v>75.62</v>
      </c>
      <c r="EF37" s="93">
        <v>77.49</v>
      </c>
      <c r="EG37" s="93">
        <v>75.82</v>
      </c>
      <c r="EH37" s="93">
        <v>76.54</v>
      </c>
      <c r="EI37" s="93">
        <v>75.96</v>
      </c>
      <c r="EJ37" s="93">
        <v>74.13</v>
      </c>
      <c r="EK37" s="93">
        <v>74.82</v>
      </c>
      <c r="EL37" s="93">
        <v>74</v>
      </c>
      <c r="EM37" s="93">
        <v>74</v>
      </c>
      <c r="EN37" s="93">
        <v>74.01</v>
      </c>
      <c r="EO37" s="93">
        <v>73.03</v>
      </c>
      <c r="EP37" s="93">
        <v>71.75</v>
      </c>
      <c r="EQ37" s="93">
        <v>71.75</v>
      </c>
      <c r="ER37" s="93">
        <v>71.75</v>
      </c>
      <c r="ES37" s="93">
        <v>70</v>
      </c>
      <c r="ET37" s="93">
        <v>68</v>
      </c>
      <c r="EU37" s="93">
        <v>67.82</v>
      </c>
      <c r="EV37" s="93">
        <v>70</v>
      </c>
      <c r="EW37" s="93">
        <v>68.05</v>
      </c>
      <c r="EX37" s="93">
        <v>70.24</v>
      </c>
      <c r="EY37" s="93">
        <v>71.11</v>
      </c>
      <c r="EZ37" s="93">
        <v>72</v>
      </c>
      <c r="FA37" s="93">
        <v>71.43</v>
      </c>
      <c r="FB37" s="93">
        <v>71.5</v>
      </c>
      <c r="FC37" s="93">
        <v>73.6</v>
      </c>
      <c r="FD37" s="93">
        <v>76.85</v>
      </c>
      <c r="FE37" s="93">
        <v>76</v>
      </c>
      <c r="FF37" s="93">
        <v>76.5</v>
      </c>
      <c r="FG37" s="93">
        <v>77.2</v>
      </c>
      <c r="FH37" s="93">
        <v>80</v>
      </c>
      <c r="FI37" s="93">
        <v>82</v>
      </c>
      <c r="FJ37" s="93">
        <v>81.35</v>
      </c>
      <c r="FK37" s="93">
        <v>80.9</v>
      </c>
      <c r="FL37" s="93">
        <v>80</v>
      </c>
      <c r="FM37" s="93">
        <v>82.5</v>
      </c>
      <c r="FN37" s="93">
        <v>82.46</v>
      </c>
      <c r="FO37" s="93">
        <v>82.85</v>
      </c>
      <c r="FP37" s="93">
        <v>84</v>
      </c>
      <c r="FQ37" s="93">
        <v>83.01</v>
      </c>
      <c r="FR37" s="93">
        <v>83.2</v>
      </c>
      <c r="FS37" s="93">
        <v>85</v>
      </c>
      <c r="FT37" s="93">
        <v>84.4</v>
      </c>
      <c r="FU37" s="93">
        <v>85.49</v>
      </c>
      <c r="FV37" s="93">
        <v>85.1</v>
      </c>
      <c r="FW37" s="93">
        <v>86.42</v>
      </c>
      <c r="FX37" s="93">
        <v>85.9</v>
      </c>
      <c r="FY37" s="93">
        <v>84.56</v>
      </c>
      <c r="FZ37" s="93">
        <v>85.7</v>
      </c>
      <c r="GA37" s="93">
        <v>86.65</v>
      </c>
      <c r="GB37" s="93">
        <v>84.9</v>
      </c>
      <c r="GC37" s="93">
        <v>85.8</v>
      </c>
      <c r="GD37" s="93">
        <v>86.37</v>
      </c>
      <c r="GE37" s="93">
        <v>86.37</v>
      </c>
    </row>
    <row r="38" spans="1:187" s="134" customFormat="1" ht="19.5">
      <c r="A38" s="125">
        <f t="shared" si="12"/>
        <v>34</v>
      </c>
      <c r="B38" s="125" t="s">
        <v>498</v>
      </c>
      <c r="C38" s="126" t="s">
        <v>499</v>
      </c>
      <c r="D38" s="127">
        <v>38525</v>
      </c>
      <c r="E38" s="127">
        <v>44734</v>
      </c>
      <c r="F38" s="128">
        <v>3</v>
      </c>
      <c r="G38" s="129">
        <v>0.04</v>
      </c>
      <c r="H38" s="126" t="s">
        <v>547</v>
      </c>
      <c r="I38" s="129">
        <v>0.01</v>
      </c>
      <c r="J38" s="129" t="s">
        <v>502</v>
      </c>
      <c r="K38" s="128" t="s">
        <v>502</v>
      </c>
      <c r="L38" s="130">
        <f t="shared" si="0"/>
        <v>0.0220763723150359</v>
      </c>
      <c r="M38" s="131">
        <v>95.25</v>
      </c>
      <c r="N38" s="128">
        <v>95.75</v>
      </c>
      <c r="O38" s="128">
        <v>95.3</v>
      </c>
      <c r="P38" s="128">
        <v>94.69</v>
      </c>
      <c r="Q38" s="93">
        <v>94.25</v>
      </c>
      <c r="R38" s="93">
        <v>93.84</v>
      </c>
      <c r="S38" s="93">
        <v>92.81</v>
      </c>
      <c r="T38" s="93">
        <v>90.64</v>
      </c>
      <c r="U38" s="93">
        <v>90.94</v>
      </c>
      <c r="V38" s="93">
        <v>90.95</v>
      </c>
      <c r="W38" s="93">
        <v>90.2</v>
      </c>
      <c r="X38" s="93">
        <v>89.8</v>
      </c>
      <c r="Y38" s="93">
        <v>89.48</v>
      </c>
      <c r="Z38" s="93">
        <v>88.99</v>
      </c>
      <c r="AA38" s="93">
        <v>86.94</v>
      </c>
      <c r="AB38" s="93">
        <v>86.92</v>
      </c>
      <c r="AC38" s="93">
        <v>87.07</v>
      </c>
      <c r="AD38" s="93">
        <v>87.22</v>
      </c>
      <c r="AE38" s="93">
        <v>86.99</v>
      </c>
      <c r="AF38" s="93">
        <v>86.32</v>
      </c>
      <c r="AG38" s="93">
        <v>87.03</v>
      </c>
      <c r="AH38" s="93">
        <v>86.47</v>
      </c>
      <c r="AI38" s="93">
        <v>85.55</v>
      </c>
      <c r="AJ38" s="93">
        <v>85.21</v>
      </c>
      <c r="AK38" s="93">
        <v>84.33</v>
      </c>
      <c r="AL38" s="93">
        <v>83.64</v>
      </c>
      <c r="AM38" s="93">
        <v>83.54</v>
      </c>
      <c r="AN38" s="93">
        <v>83.46</v>
      </c>
      <c r="AO38" s="93">
        <v>83.46</v>
      </c>
      <c r="AP38" s="93">
        <v>83.05</v>
      </c>
      <c r="AQ38" s="93">
        <v>82.87</v>
      </c>
      <c r="AR38" s="93">
        <v>82.39</v>
      </c>
      <c r="AS38" s="93">
        <v>81.27</v>
      </c>
      <c r="AT38" s="93">
        <v>81.25</v>
      </c>
      <c r="AU38" s="93">
        <v>80.82</v>
      </c>
      <c r="AV38" s="93">
        <v>81.14</v>
      </c>
      <c r="AW38" s="93">
        <v>80.9</v>
      </c>
      <c r="AX38" s="93">
        <v>79.95</v>
      </c>
      <c r="AY38" s="93">
        <v>80.43</v>
      </c>
      <c r="AZ38" s="93">
        <v>79.71</v>
      </c>
      <c r="BA38" s="93">
        <v>79.78</v>
      </c>
      <c r="BB38" s="132">
        <v>80.97</v>
      </c>
      <c r="BC38" s="93">
        <v>80.5</v>
      </c>
      <c r="BD38" s="93">
        <v>80.62</v>
      </c>
      <c r="BE38" s="93">
        <v>80.1</v>
      </c>
      <c r="BF38" s="93">
        <v>80.24</v>
      </c>
      <c r="BG38" s="93">
        <v>80.29</v>
      </c>
      <c r="BH38" s="93">
        <v>80.25</v>
      </c>
      <c r="BI38" s="93">
        <v>79.79</v>
      </c>
      <c r="BJ38" s="93">
        <v>79.66</v>
      </c>
      <c r="BK38" s="93">
        <v>79.74</v>
      </c>
      <c r="BL38" s="93">
        <v>79.49</v>
      </c>
      <c r="BM38" s="93">
        <v>79.22</v>
      </c>
      <c r="BN38" s="93">
        <v>79.92</v>
      </c>
      <c r="BO38" s="93">
        <v>80.21</v>
      </c>
      <c r="BP38" s="93">
        <v>80.01</v>
      </c>
      <c r="BQ38" s="93">
        <v>79.74</v>
      </c>
      <c r="BR38" s="93">
        <v>79.55</v>
      </c>
      <c r="BS38" s="93">
        <v>80.07</v>
      </c>
      <c r="BT38" s="93">
        <v>80.4</v>
      </c>
      <c r="BU38" s="93">
        <v>80.28</v>
      </c>
      <c r="BV38" s="133">
        <v>79.85</v>
      </c>
      <c r="BW38" s="93">
        <v>79.58</v>
      </c>
      <c r="BX38" s="93">
        <v>79.97</v>
      </c>
      <c r="BY38" s="93">
        <v>80.25</v>
      </c>
      <c r="BZ38" s="93">
        <v>79.68</v>
      </c>
      <c r="CA38" s="93">
        <v>80.38</v>
      </c>
      <c r="CB38" s="93">
        <v>79.47</v>
      </c>
      <c r="CC38" s="93">
        <v>78.8</v>
      </c>
      <c r="CD38" s="93">
        <v>78.79</v>
      </c>
      <c r="CE38" s="93">
        <v>78.78</v>
      </c>
      <c r="CF38" s="93">
        <v>78.29</v>
      </c>
      <c r="CG38" s="93">
        <v>78.72</v>
      </c>
      <c r="CH38" s="93">
        <v>78.89</v>
      </c>
      <c r="CI38" s="93">
        <v>78.75</v>
      </c>
      <c r="CJ38" s="93">
        <v>78.96</v>
      </c>
      <c r="CK38" s="93">
        <v>78.8</v>
      </c>
      <c r="CL38" s="93">
        <v>78.72</v>
      </c>
      <c r="CM38" s="93">
        <v>78.41</v>
      </c>
      <c r="CN38" s="93">
        <v>78.2</v>
      </c>
      <c r="CO38" s="93">
        <v>77.63</v>
      </c>
      <c r="CP38" s="93">
        <v>75.99</v>
      </c>
      <c r="CQ38" s="93">
        <v>75.46</v>
      </c>
      <c r="CR38" s="93">
        <v>76.22</v>
      </c>
      <c r="CS38" s="93">
        <v>76.79</v>
      </c>
      <c r="CT38" s="93">
        <v>76.13</v>
      </c>
      <c r="CU38" s="93">
        <v>74.61</v>
      </c>
      <c r="CV38" s="93">
        <v>74.43</v>
      </c>
      <c r="CW38" s="93">
        <v>74.7</v>
      </c>
      <c r="CX38" s="93">
        <v>73.37</v>
      </c>
      <c r="CY38" s="93">
        <v>73.71</v>
      </c>
      <c r="CZ38" s="93">
        <v>73.02</v>
      </c>
      <c r="DA38" s="93">
        <v>73.11</v>
      </c>
      <c r="DB38" s="93">
        <v>73.53</v>
      </c>
      <c r="DC38" s="93">
        <v>72.07</v>
      </c>
      <c r="DD38" s="93">
        <v>72</v>
      </c>
      <c r="DE38" s="93">
        <v>72.25</v>
      </c>
      <c r="DF38" s="93">
        <v>72.75</v>
      </c>
      <c r="DG38" s="93">
        <v>69.09</v>
      </c>
      <c r="DH38" s="93">
        <v>72.6</v>
      </c>
      <c r="DI38" s="93">
        <v>72.71</v>
      </c>
      <c r="DJ38" s="93">
        <v>73.42</v>
      </c>
      <c r="DK38" s="93">
        <v>72.94</v>
      </c>
      <c r="DL38" s="93">
        <v>72.77</v>
      </c>
      <c r="DM38" s="93">
        <v>73.15</v>
      </c>
      <c r="DN38" s="93">
        <v>72.91</v>
      </c>
      <c r="DO38" s="93">
        <v>72.2</v>
      </c>
      <c r="DP38" s="93">
        <v>73.03</v>
      </c>
      <c r="DQ38" s="93">
        <v>73.39</v>
      </c>
      <c r="DR38" s="93">
        <v>72.4</v>
      </c>
      <c r="DS38" s="93">
        <v>72.35</v>
      </c>
      <c r="DT38" s="93">
        <v>72.63</v>
      </c>
      <c r="DU38" s="93">
        <v>72</v>
      </c>
      <c r="DV38" s="93">
        <v>71.98</v>
      </c>
      <c r="DW38" s="93">
        <v>71.06</v>
      </c>
      <c r="DX38" s="93">
        <v>70.69</v>
      </c>
      <c r="DY38" s="93">
        <v>71.23</v>
      </c>
      <c r="DZ38" s="93">
        <v>71.5</v>
      </c>
      <c r="EA38" s="93">
        <v>72.44</v>
      </c>
      <c r="EB38" s="93">
        <v>74.43</v>
      </c>
      <c r="EC38" s="93">
        <v>74.21</v>
      </c>
      <c r="ED38" s="93">
        <v>75</v>
      </c>
      <c r="EE38" s="93">
        <v>76.19</v>
      </c>
      <c r="EF38" s="93">
        <v>74.98</v>
      </c>
      <c r="EG38" s="93">
        <v>74.5</v>
      </c>
      <c r="EH38" s="93">
        <v>75.25</v>
      </c>
      <c r="EI38" s="93">
        <v>75.53</v>
      </c>
      <c r="EJ38" s="93">
        <v>76</v>
      </c>
      <c r="EK38" s="93">
        <v>74.71</v>
      </c>
      <c r="EL38" s="93">
        <v>74.3</v>
      </c>
      <c r="EM38" s="93">
        <v>72.78</v>
      </c>
      <c r="EN38" s="93">
        <v>71.97</v>
      </c>
      <c r="EO38" s="93">
        <v>72.24</v>
      </c>
      <c r="EP38" s="93">
        <v>72</v>
      </c>
      <c r="EQ38" s="93">
        <v>70.26</v>
      </c>
      <c r="ER38" s="93">
        <v>69.96</v>
      </c>
      <c r="ES38" s="93">
        <v>66.53</v>
      </c>
      <c r="ET38" s="93">
        <v>66.07</v>
      </c>
      <c r="EU38" s="93">
        <v>65.65</v>
      </c>
      <c r="EV38" s="93">
        <v>67.25</v>
      </c>
      <c r="EW38" s="93">
        <v>65.84</v>
      </c>
      <c r="EX38" s="93">
        <v>66.18</v>
      </c>
      <c r="EY38" s="93">
        <v>69</v>
      </c>
      <c r="EZ38" s="93">
        <v>66.83</v>
      </c>
      <c r="FA38" s="93">
        <v>66.44</v>
      </c>
      <c r="FB38" s="93">
        <v>66.79</v>
      </c>
      <c r="FC38" s="93">
        <v>68.35</v>
      </c>
      <c r="FD38" s="93">
        <v>77.34</v>
      </c>
      <c r="FE38" s="93">
        <v>75.35</v>
      </c>
      <c r="FF38" s="93">
        <v>75.49</v>
      </c>
      <c r="FG38" s="93">
        <v>75.9</v>
      </c>
      <c r="FH38" s="93">
        <v>78.31</v>
      </c>
      <c r="FI38" s="93">
        <v>82</v>
      </c>
      <c r="FJ38" s="93">
        <v>81.3</v>
      </c>
      <c r="FK38" s="93">
        <v>81</v>
      </c>
      <c r="FL38" s="93">
        <v>81.5</v>
      </c>
      <c r="FM38" s="93">
        <v>81.55</v>
      </c>
      <c r="FN38" s="93">
        <v>80.25</v>
      </c>
      <c r="FO38" s="93">
        <v>80.4</v>
      </c>
      <c r="FP38" s="93">
        <v>76.79</v>
      </c>
      <c r="FQ38" s="93">
        <v>75.75</v>
      </c>
      <c r="FR38" s="93">
        <v>76.8</v>
      </c>
      <c r="FS38" s="93">
        <v>77.77</v>
      </c>
      <c r="FT38" s="93">
        <v>78.58</v>
      </c>
      <c r="FU38" s="93">
        <v>80.35</v>
      </c>
      <c r="FV38" s="93">
        <v>81.8</v>
      </c>
      <c r="FW38" s="93">
        <v>84</v>
      </c>
      <c r="FX38" s="93">
        <v>84.4</v>
      </c>
      <c r="FY38" s="93">
        <v>84.84</v>
      </c>
      <c r="FZ38" s="93">
        <v>86.25</v>
      </c>
      <c r="GA38" s="93">
        <v>86.55</v>
      </c>
      <c r="GB38" s="93">
        <v>83</v>
      </c>
      <c r="GC38" s="93">
        <v>83.95</v>
      </c>
      <c r="GD38" s="93">
        <v>83.8</v>
      </c>
      <c r="GE38" s="93">
        <v>85.65</v>
      </c>
    </row>
    <row r="39" spans="1:187" s="134" customFormat="1" ht="9.75">
      <c r="A39" s="125">
        <f t="shared" si="12"/>
        <v>35</v>
      </c>
      <c r="B39" s="125" t="s">
        <v>191</v>
      </c>
      <c r="C39" s="126" t="s">
        <v>521</v>
      </c>
      <c r="D39" s="127">
        <v>38418</v>
      </c>
      <c r="E39" s="127">
        <v>45723</v>
      </c>
      <c r="F39" s="128">
        <v>4</v>
      </c>
      <c r="G39" s="129">
        <v>0.05</v>
      </c>
      <c r="H39" s="128" t="s">
        <v>407</v>
      </c>
      <c r="I39" s="129">
        <v>0.015</v>
      </c>
      <c r="J39" s="129">
        <v>0.09</v>
      </c>
      <c r="K39" s="128" t="s">
        <v>502</v>
      </c>
      <c r="L39" s="130">
        <f t="shared" si="0"/>
        <v>0.011351909184726464</v>
      </c>
      <c r="M39" s="131">
        <v>97.75</v>
      </c>
      <c r="N39" s="128">
        <v>97.75</v>
      </c>
      <c r="O39" s="128">
        <v>98</v>
      </c>
      <c r="P39" s="128">
        <v>98.48</v>
      </c>
      <c r="Q39" s="93">
        <v>98.5</v>
      </c>
      <c r="R39" s="93">
        <v>98.92</v>
      </c>
      <c r="S39" s="93">
        <v>99.24</v>
      </c>
      <c r="T39" s="93">
        <v>99.4</v>
      </c>
      <c r="U39" s="93">
        <v>99.89</v>
      </c>
      <c r="V39" s="93">
        <v>100.19</v>
      </c>
      <c r="W39" s="93">
        <v>100.15</v>
      </c>
      <c r="X39" s="93">
        <v>99.97</v>
      </c>
      <c r="Y39" s="93">
        <v>100</v>
      </c>
      <c r="Z39" s="93">
        <v>100.76</v>
      </c>
      <c r="AA39" s="93">
        <v>96.72</v>
      </c>
      <c r="AB39" s="93">
        <v>97.99</v>
      </c>
      <c r="AC39" s="93">
        <v>99.09</v>
      </c>
      <c r="AD39" s="93">
        <v>99.04</v>
      </c>
      <c r="AE39" s="93">
        <v>98.95</v>
      </c>
      <c r="AF39" s="93">
        <v>98.5</v>
      </c>
      <c r="AG39" s="93">
        <v>97</v>
      </c>
      <c r="AH39" s="93">
        <v>97.4</v>
      </c>
      <c r="AI39" s="93">
        <v>98</v>
      </c>
      <c r="AJ39" s="93">
        <v>98.18</v>
      </c>
      <c r="AK39" s="93">
        <v>98.67</v>
      </c>
      <c r="AL39" s="93">
        <v>99.4</v>
      </c>
      <c r="AM39" s="93">
        <v>99.25</v>
      </c>
      <c r="AN39" s="93">
        <v>99.2</v>
      </c>
      <c r="AO39" s="93">
        <v>98.48</v>
      </c>
      <c r="AP39" s="93">
        <v>98.94</v>
      </c>
      <c r="AQ39" s="93">
        <v>98.15</v>
      </c>
      <c r="AR39" s="93">
        <v>97.72</v>
      </c>
      <c r="AS39" s="93">
        <v>97.22</v>
      </c>
      <c r="AT39" s="93">
        <v>96.4</v>
      </c>
      <c r="AU39" s="93">
        <v>95.18</v>
      </c>
      <c r="AV39" s="93">
        <v>96.44</v>
      </c>
      <c r="AW39" s="93">
        <v>95.8</v>
      </c>
      <c r="AX39" s="93">
        <v>97.8</v>
      </c>
      <c r="AY39" s="93">
        <v>97.1</v>
      </c>
      <c r="AZ39" s="93">
        <v>95</v>
      </c>
      <c r="BA39" s="93">
        <v>89.31</v>
      </c>
      <c r="BB39" s="132">
        <v>91.5</v>
      </c>
      <c r="BC39" s="93">
        <v>92.59</v>
      </c>
      <c r="BD39" s="93">
        <v>92.59</v>
      </c>
      <c r="BE39" s="93">
        <v>93.5</v>
      </c>
      <c r="BF39" s="93">
        <v>93.5</v>
      </c>
      <c r="BG39" s="93">
        <v>93.49</v>
      </c>
      <c r="BH39" s="93">
        <v>91</v>
      </c>
      <c r="BI39" s="93">
        <v>89.81</v>
      </c>
      <c r="BJ39" s="93">
        <v>89.8</v>
      </c>
      <c r="BK39" s="93">
        <v>92.89</v>
      </c>
      <c r="BL39" s="93">
        <v>89.6</v>
      </c>
      <c r="BM39" s="93">
        <v>89</v>
      </c>
      <c r="BN39" s="93">
        <v>88.88</v>
      </c>
      <c r="BO39" s="93">
        <v>89.45</v>
      </c>
      <c r="BP39" s="93">
        <v>88.4</v>
      </c>
      <c r="BQ39" s="93">
        <v>90.2</v>
      </c>
      <c r="BR39" s="93">
        <v>87.32</v>
      </c>
      <c r="BS39" s="93">
        <v>85.13</v>
      </c>
      <c r="BT39" s="93">
        <v>82</v>
      </c>
      <c r="BU39" s="93">
        <v>82.5</v>
      </c>
      <c r="BV39" s="133">
        <v>84.47</v>
      </c>
      <c r="BW39" s="93">
        <v>84.47</v>
      </c>
      <c r="BX39" s="93">
        <v>84</v>
      </c>
      <c r="BY39" s="93">
        <v>83.69</v>
      </c>
      <c r="BZ39" s="93">
        <v>84.8</v>
      </c>
      <c r="CA39" s="93">
        <v>85.69</v>
      </c>
      <c r="CB39" s="93">
        <v>85.85</v>
      </c>
      <c r="CC39" s="93">
        <v>85.55</v>
      </c>
      <c r="CD39" s="93">
        <v>85.55</v>
      </c>
      <c r="CE39" s="93">
        <v>84</v>
      </c>
      <c r="CF39" s="93">
        <v>84.6</v>
      </c>
      <c r="CG39" s="93">
        <v>80.99</v>
      </c>
      <c r="CH39" s="93">
        <v>80</v>
      </c>
      <c r="CI39" s="93">
        <v>79</v>
      </c>
      <c r="CJ39" s="93">
        <v>83</v>
      </c>
      <c r="CK39" s="93">
        <v>83.13</v>
      </c>
      <c r="CL39" s="93">
        <v>81.66</v>
      </c>
      <c r="CM39" s="93">
        <v>80</v>
      </c>
      <c r="CN39" s="93">
        <v>80.71</v>
      </c>
      <c r="CO39" s="93">
        <v>81</v>
      </c>
      <c r="CP39" s="93">
        <v>80.58</v>
      </c>
      <c r="CQ39" s="93">
        <v>80.5</v>
      </c>
      <c r="CR39" s="93">
        <v>83.48</v>
      </c>
      <c r="CS39" s="93">
        <v>84.5</v>
      </c>
      <c r="CT39" s="93">
        <v>84.5</v>
      </c>
      <c r="CU39" s="93">
        <v>76.58</v>
      </c>
      <c r="CV39" s="93">
        <v>78.44</v>
      </c>
      <c r="CW39" s="93">
        <v>78.75</v>
      </c>
      <c r="CX39" s="93">
        <v>77</v>
      </c>
      <c r="CY39" s="93">
        <v>69.14</v>
      </c>
      <c r="CZ39" s="93">
        <v>70.5</v>
      </c>
      <c r="DA39" s="93">
        <v>70.2</v>
      </c>
      <c r="DB39" s="93">
        <v>71</v>
      </c>
      <c r="DC39" s="93">
        <v>73.45</v>
      </c>
      <c r="DD39" s="93">
        <v>73.45</v>
      </c>
      <c r="DE39" s="93">
        <v>73.45</v>
      </c>
      <c r="DF39" s="93">
        <v>73.45</v>
      </c>
      <c r="DG39" s="93">
        <v>73</v>
      </c>
      <c r="DH39" s="93">
        <v>74</v>
      </c>
      <c r="DI39" s="93">
        <v>75</v>
      </c>
      <c r="DJ39" s="93">
        <v>77.34</v>
      </c>
      <c r="DK39" s="93">
        <v>76.5</v>
      </c>
      <c r="DL39" s="93">
        <v>76.49</v>
      </c>
      <c r="DM39" s="93">
        <v>72.24</v>
      </c>
      <c r="DN39" s="93">
        <v>72.35</v>
      </c>
      <c r="DO39" s="93">
        <v>70.2</v>
      </c>
      <c r="DP39" s="93">
        <v>70.2</v>
      </c>
      <c r="DQ39" s="93">
        <v>71</v>
      </c>
      <c r="DR39" s="93">
        <v>72.5</v>
      </c>
      <c r="DS39" s="93">
        <v>73</v>
      </c>
      <c r="DT39" s="93">
        <v>73</v>
      </c>
      <c r="DU39" s="93">
        <v>76</v>
      </c>
      <c r="DV39" s="93">
        <v>75.89</v>
      </c>
      <c r="DW39" s="93">
        <v>77.99</v>
      </c>
      <c r="DX39" s="93">
        <v>77.99</v>
      </c>
      <c r="DY39" s="93">
        <v>77.99</v>
      </c>
      <c r="DZ39" s="93">
        <v>76.68</v>
      </c>
      <c r="EA39" s="93">
        <v>78</v>
      </c>
      <c r="EB39" s="93">
        <v>83.08</v>
      </c>
      <c r="EC39" s="93">
        <v>83.08</v>
      </c>
      <c r="ED39" s="93">
        <v>83.1</v>
      </c>
      <c r="EE39" s="93">
        <v>77.11</v>
      </c>
      <c r="EF39" s="93">
        <v>81.7</v>
      </c>
      <c r="EG39" s="93">
        <v>77</v>
      </c>
      <c r="EH39" s="93">
        <v>77.41</v>
      </c>
      <c r="EI39" s="93">
        <v>77.1</v>
      </c>
      <c r="EJ39" s="93">
        <v>73.57</v>
      </c>
      <c r="EK39" s="93">
        <v>75</v>
      </c>
      <c r="EL39" s="93">
        <v>75</v>
      </c>
      <c r="EM39" s="93">
        <v>76.95</v>
      </c>
      <c r="EN39" s="93">
        <v>76.73</v>
      </c>
      <c r="EO39" s="93">
        <v>76.65</v>
      </c>
      <c r="EP39" s="93">
        <v>78.67</v>
      </c>
      <c r="EQ39" s="93">
        <v>78.67</v>
      </c>
      <c r="ER39" s="93">
        <v>76</v>
      </c>
      <c r="ES39" s="93">
        <v>76</v>
      </c>
      <c r="ET39" s="93">
        <v>68.02</v>
      </c>
      <c r="EU39" s="93">
        <v>72.88</v>
      </c>
      <c r="EV39" s="93">
        <v>74.94</v>
      </c>
      <c r="EW39" s="93">
        <v>74.94</v>
      </c>
      <c r="EX39" s="93">
        <v>71.9</v>
      </c>
      <c r="EY39" s="93">
        <v>72</v>
      </c>
      <c r="EZ39" s="93">
        <v>71.4</v>
      </c>
      <c r="FA39" s="93">
        <v>71.25</v>
      </c>
      <c r="FB39" s="93">
        <v>71.54</v>
      </c>
      <c r="FC39" s="93">
        <v>69.95</v>
      </c>
      <c r="FD39" s="93">
        <v>76.5</v>
      </c>
      <c r="FE39" s="93">
        <v>79.53</v>
      </c>
      <c r="FF39" s="93">
        <v>75.58</v>
      </c>
      <c r="FG39" s="93">
        <v>77.01</v>
      </c>
      <c r="FH39" s="93">
        <v>77.01</v>
      </c>
      <c r="FI39" s="93">
        <v>81.88</v>
      </c>
      <c r="FJ39" s="93">
        <v>86.4</v>
      </c>
      <c r="FK39" s="93">
        <v>86.44</v>
      </c>
      <c r="FL39" s="93">
        <v>88</v>
      </c>
      <c r="FM39" s="93">
        <v>93.84</v>
      </c>
      <c r="FN39" s="93">
        <v>93.89</v>
      </c>
      <c r="FO39" s="93">
        <v>94.3</v>
      </c>
      <c r="FP39" s="93">
        <v>93.55</v>
      </c>
      <c r="FQ39" s="93">
        <v>94.5</v>
      </c>
      <c r="FR39" s="93">
        <v>93</v>
      </c>
      <c r="FS39" s="93">
        <v>94</v>
      </c>
      <c r="FT39" s="93">
        <v>94.66</v>
      </c>
      <c r="FU39" s="93">
        <v>93.08</v>
      </c>
      <c r="FV39" s="93">
        <v>94.34</v>
      </c>
      <c r="FW39" s="93">
        <v>94.32</v>
      </c>
      <c r="FX39" s="93">
        <v>94</v>
      </c>
      <c r="FY39" s="93">
        <v>92.5</v>
      </c>
      <c r="FZ39" s="93">
        <v>95.4</v>
      </c>
      <c r="GA39" s="93">
        <v>96.96</v>
      </c>
      <c r="GB39" s="93">
        <v>98.35</v>
      </c>
      <c r="GC39" s="93">
        <v>97.7</v>
      </c>
      <c r="GD39" s="93">
        <v>96.9</v>
      </c>
      <c r="GE39" s="93">
        <v>98</v>
      </c>
    </row>
    <row r="40" spans="1:187" s="134" customFormat="1" ht="30">
      <c r="A40" s="125">
        <f t="shared" si="12"/>
        <v>36</v>
      </c>
      <c r="B40" s="136" t="s">
        <v>331</v>
      </c>
      <c r="C40" s="128" t="s">
        <v>332</v>
      </c>
      <c r="D40" s="127">
        <v>38555</v>
      </c>
      <c r="E40" s="127">
        <v>45860</v>
      </c>
      <c r="F40" s="128">
        <v>3</v>
      </c>
      <c r="G40" s="129" t="s">
        <v>354</v>
      </c>
      <c r="H40" s="128" t="s">
        <v>355</v>
      </c>
      <c r="I40" s="129">
        <v>0</v>
      </c>
      <c r="J40" s="129" t="s">
        <v>356</v>
      </c>
      <c r="K40" s="126" t="s">
        <v>82</v>
      </c>
      <c r="L40" s="130">
        <f t="shared" si="0"/>
        <v>0.0056000000000000225</v>
      </c>
      <c r="M40" s="131">
        <v>96</v>
      </c>
      <c r="N40" s="128">
        <v>96.09</v>
      </c>
      <c r="O40" s="128">
        <v>96.07</v>
      </c>
      <c r="P40" s="128">
        <v>96.41</v>
      </c>
      <c r="Q40" s="93">
        <v>96.2</v>
      </c>
      <c r="R40" s="93">
        <v>96.2</v>
      </c>
      <c r="S40" s="93">
        <v>96.2</v>
      </c>
      <c r="T40" s="93">
        <v>96.25</v>
      </c>
      <c r="U40" s="93">
        <v>96.1</v>
      </c>
      <c r="V40" s="93">
        <v>96.09</v>
      </c>
      <c r="W40" s="93">
        <v>94.97</v>
      </c>
      <c r="X40" s="93">
        <v>93.91</v>
      </c>
      <c r="Y40" s="93">
        <v>91.74</v>
      </c>
      <c r="Z40" s="93">
        <v>90.87</v>
      </c>
      <c r="AA40" s="93">
        <v>89.99</v>
      </c>
      <c r="AB40" s="93">
        <v>90</v>
      </c>
      <c r="AC40" s="93">
        <v>86.61</v>
      </c>
      <c r="AD40" s="93">
        <v>86.02</v>
      </c>
      <c r="AE40" s="93">
        <v>85.83</v>
      </c>
      <c r="AF40" s="93">
        <v>84.92</v>
      </c>
      <c r="AG40" s="93">
        <v>85.93</v>
      </c>
      <c r="AH40" s="93">
        <v>85.95</v>
      </c>
      <c r="AI40" s="93">
        <v>85.61</v>
      </c>
      <c r="AJ40" s="93">
        <v>85.87</v>
      </c>
      <c r="AK40" s="93">
        <v>86.04</v>
      </c>
      <c r="AL40" s="93">
        <v>85.04</v>
      </c>
      <c r="AM40" s="93">
        <v>85.24</v>
      </c>
      <c r="AN40" s="93">
        <v>85.16</v>
      </c>
      <c r="AO40" s="93">
        <v>85.5</v>
      </c>
      <c r="AP40" s="93">
        <v>84.66</v>
      </c>
      <c r="AQ40" s="93">
        <v>84</v>
      </c>
      <c r="AR40" s="93">
        <v>84.63</v>
      </c>
      <c r="AS40" s="93">
        <v>82.13</v>
      </c>
      <c r="AT40" s="93">
        <v>83</v>
      </c>
      <c r="AU40" s="93">
        <v>81.81</v>
      </c>
      <c r="AV40" s="93">
        <v>81.73</v>
      </c>
      <c r="AW40" s="93">
        <v>81.5</v>
      </c>
      <c r="AX40" s="93">
        <v>81</v>
      </c>
      <c r="AY40" s="93">
        <v>81.45</v>
      </c>
      <c r="AZ40" s="93">
        <v>81.07</v>
      </c>
      <c r="BA40" s="93">
        <v>80.72</v>
      </c>
      <c r="BB40" s="132">
        <v>80.69</v>
      </c>
      <c r="BC40" s="93">
        <v>81</v>
      </c>
      <c r="BD40" s="93">
        <v>81.5</v>
      </c>
      <c r="BE40" s="93">
        <v>82.24</v>
      </c>
      <c r="BF40" s="93">
        <v>80.38</v>
      </c>
      <c r="BG40" s="93">
        <v>78.98</v>
      </c>
      <c r="BH40" s="93">
        <v>80.95</v>
      </c>
      <c r="BI40" s="93">
        <v>80</v>
      </c>
      <c r="BJ40" s="93">
        <v>79.8</v>
      </c>
      <c r="BK40" s="93">
        <v>78.95</v>
      </c>
      <c r="BL40" s="93">
        <v>79.83</v>
      </c>
      <c r="BM40" s="93">
        <v>78.31</v>
      </c>
      <c r="BN40" s="93">
        <v>78.65</v>
      </c>
      <c r="BO40" s="93">
        <v>79.22</v>
      </c>
      <c r="BP40" s="93">
        <v>78.95</v>
      </c>
      <c r="BQ40" s="93">
        <v>78.16</v>
      </c>
      <c r="BR40" s="93">
        <v>78.01</v>
      </c>
      <c r="BS40" s="93">
        <v>78.01</v>
      </c>
      <c r="BT40" s="93">
        <v>78.48</v>
      </c>
      <c r="BU40" s="93">
        <v>78.7</v>
      </c>
      <c r="BV40" s="133">
        <v>78.35</v>
      </c>
      <c r="BW40" s="93">
        <v>79.8</v>
      </c>
      <c r="BX40" s="93">
        <v>78.5</v>
      </c>
      <c r="BY40" s="93">
        <v>76.5</v>
      </c>
      <c r="BZ40" s="93">
        <v>76.03</v>
      </c>
      <c r="CA40" s="93">
        <v>77.25</v>
      </c>
      <c r="CB40" s="93">
        <v>78.16</v>
      </c>
      <c r="CC40" s="93">
        <v>77.5</v>
      </c>
      <c r="CD40" s="93">
        <v>77.99</v>
      </c>
      <c r="CE40" s="93">
        <v>78</v>
      </c>
      <c r="CF40" s="93">
        <v>75.5</v>
      </c>
      <c r="CG40" s="93">
        <v>76.97</v>
      </c>
      <c r="CH40" s="93">
        <v>75.96</v>
      </c>
      <c r="CI40" s="93">
        <v>74.31</v>
      </c>
      <c r="CJ40" s="93">
        <v>75.42</v>
      </c>
      <c r="CK40" s="93">
        <v>74.71</v>
      </c>
      <c r="CL40" s="93">
        <v>74.26</v>
      </c>
      <c r="CM40" s="93">
        <v>74.19</v>
      </c>
      <c r="CN40" s="93">
        <v>74</v>
      </c>
      <c r="CO40" s="93">
        <v>73.85</v>
      </c>
      <c r="CP40" s="93">
        <v>73.09</v>
      </c>
      <c r="CQ40" s="93">
        <v>73.47</v>
      </c>
      <c r="CR40" s="93">
        <v>74.86</v>
      </c>
      <c r="CS40" s="93">
        <v>72.27</v>
      </c>
      <c r="CT40" s="93">
        <v>71.95</v>
      </c>
      <c r="CU40" s="93">
        <v>70.95</v>
      </c>
      <c r="CV40" s="93">
        <v>70.58</v>
      </c>
      <c r="CW40" s="93">
        <v>72.06</v>
      </c>
      <c r="CX40" s="93">
        <v>71.53</v>
      </c>
      <c r="CY40" s="93">
        <v>71.33</v>
      </c>
      <c r="CZ40" s="93">
        <v>71</v>
      </c>
      <c r="DA40" s="93">
        <v>73.4</v>
      </c>
      <c r="DB40" s="93">
        <v>69.96</v>
      </c>
      <c r="DC40" s="93">
        <v>73</v>
      </c>
      <c r="DD40" s="93">
        <v>68.26</v>
      </c>
      <c r="DE40" s="93">
        <v>69.88</v>
      </c>
      <c r="DF40" s="93">
        <v>70.5</v>
      </c>
      <c r="DG40" s="93">
        <v>70.17</v>
      </c>
      <c r="DH40" s="93">
        <v>68</v>
      </c>
      <c r="DI40" s="93">
        <v>67.8</v>
      </c>
      <c r="DJ40" s="93">
        <v>67.93</v>
      </c>
      <c r="DK40" s="93">
        <v>68</v>
      </c>
      <c r="DL40" s="93">
        <v>67.88</v>
      </c>
      <c r="DM40" s="93">
        <v>68.99</v>
      </c>
      <c r="DN40" s="93">
        <v>69.02</v>
      </c>
      <c r="DO40" s="93">
        <v>67.2</v>
      </c>
      <c r="DP40" s="93">
        <v>68.5</v>
      </c>
      <c r="DQ40" s="93">
        <v>68</v>
      </c>
      <c r="DR40" s="93">
        <v>69</v>
      </c>
      <c r="DS40" s="93">
        <v>68.75</v>
      </c>
      <c r="DT40" s="93">
        <v>66.92</v>
      </c>
      <c r="DU40" s="93">
        <v>67.6</v>
      </c>
      <c r="DV40" s="93">
        <v>65.5</v>
      </c>
      <c r="DW40" s="93">
        <v>65</v>
      </c>
      <c r="DX40" s="93">
        <v>65.56</v>
      </c>
      <c r="DY40" s="93">
        <v>64.53</v>
      </c>
      <c r="DZ40" s="93">
        <v>67.61</v>
      </c>
      <c r="EA40" s="93">
        <v>68</v>
      </c>
      <c r="EB40" s="93">
        <v>71.4</v>
      </c>
      <c r="EC40" s="93">
        <v>73.37</v>
      </c>
      <c r="ED40" s="93">
        <v>73.71</v>
      </c>
      <c r="EE40" s="93">
        <v>74.5</v>
      </c>
      <c r="EF40" s="93">
        <v>76</v>
      </c>
      <c r="EG40" s="93">
        <v>75</v>
      </c>
      <c r="EH40" s="93">
        <v>75</v>
      </c>
      <c r="EI40" s="93">
        <v>75.05</v>
      </c>
      <c r="EJ40" s="93">
        <v>76</v>
      </c>
      <c r="EK40" s="93">
        <v>72.35</v>
      </c>
      <c r="EL40" s="93">
        <v>71.95</v>
      </c>
      <c r="EM40" s="93">
        <v>71.78</v>
      </c>
      <c r="EN40" s="93">
        <v>70.33</v>
      </c>
      <c r="EO40" s="93">
        <v>72</v>
      </c>
      <c r="EP40" s="93">
        <v>71.36</v>
      </c>
      <c r="EQ40" s="93">
        <v>68.95</v>
      </c>
      <c r="ER40" s="93">
        <v>67.5</v>
      </c>
      <c r="ES40" s="93">
        <v>68.95</v>
      </c>
      <c r="ET40" s="93">
        <v>68.94</v>
      </c>
      <c r="EU40" s="93">
        <v>67.95</v>
      </c>
      <c r="EV40" s="93">
        <v>67.33</v>
      </c>
      <c r="EW40" s="93">
        <v>67.5</v>
      </c>
      <c r="EX40" s="93">
        <v>62.95</v>
      </c>
      <c r="EY40" s="93">
        <v>62.32</v>
      </c>
      <c r="EZ40" s="93">
        <v>63</v>
      </c>
      <c r="FA40" s="93">
        <v>64.9</v>
      </c>
      <c r="FB40" s="93">
        <v>63.25</v>
      </c>
      <c r="FC40" s="93">
        <v>64.99</v>
      </c>
      <c r="FD40" s="93">
        <v>72.6</v>
      </c>
      <c r="FE40" s="93">
        <v>72.5</v>
      </c>
      <c r="FF40" s="93">
        <v>69.5</v>
      </c>
      <c r="FG40" s="93">
        <v>69.9</v>
      </c>
      <c r="FH40" s="93">
        <v>72.24</v>
      </c>
      <c r="FI40" s="93">
        <v>72</v>
      </c>
      <c r="FJ40" s="93">
        <v>73.5</v>
      </c>
      <c r="FK40" s="93">
        <v>72.8</v>
      </c>
      <c r="FL40" s="93">
        <v>74.75</v>
      </c>
      <c r="FM40" s="93">
        <v>75.68</v>
      </c>
      <c r="FN40" s="93">
        <v>74.11</v>
      </c>
      <c r="FO40" s="93">
        <v>72.05</v>
      </c>
      <c r="FP40" s="93">
        <v>74.25</v>
      </c>
      <c r="FQ40" s="93">
        <v>73.97</v>
      </c>
      <c r="FR40" s="93">
        <v>73.15</v>
      </c>
      <c r="FS40" s="93">
        <v>72.57</v>
      </c>
      <c r="FT40" s="93">
        <v>73.32</v>
      </c>
      <c r="FU40" s="93">
        <v>73.84</v>
      </c>
      <c r="FV40" s="93">
        <v>73.4</v>
      </c>
      <c r="FW40" s="93">
        <v>74.5</v>
      </c>
      <c r="FX40" s="93">
        <v>75.36</v>
      </c>
      <c r="FY40" s="93">
        <v>75.35</v>
      </c>
      <c r="FZ40" s="93">
        <v>75</v>
      </c>
      <c r="GA40" s="93">
        <v>78</v>
      </c>
      <c r="GB40" s="93">
        <v>75</v>
      </c>
      <c r="GC40" s="93">
        <v>73.85</v>
      </c>
      <c r="GD40" s="93">
        <v>75</v>
      </c>
      <c r="GE40" s="93">
        <v>75.42</v>
      </c>
    </row>
    <row r="41" spans="1:187" s="134" customFormat="1" ht="9.75">
      <c r="A41" s="125">
        <f t="shared" si="12"/>
        <v>37</v>
      </c>
      <c r="B41" s="136" t="s">
        <v>351</v>
      </c>
      <c r="C41" s="128" t="s">
        <v>352</v>
      </c>
      <c r="D41" s="127">
        <v>38561</v>
      </c>
      <c r="E41" s="127">
        <v>45866</v>
      </c>
      <c r="F41" s="128">
        <v>0</v>
      </c>
      <c r="G41" s="129">
        <v>0</v>
      </c>
      <c r="H41" s="128" t="s">
        <v>372</v>
      </c>
      <c r="I41" s="129">
        <v>0.01</v>
      </c>
      <c r="J41" s="129" t="s">
        <v>502</v>
      </c>
      <c r="K41" s="126" t="s">
        <v>502</v>
      </c>
      <c r="L41" s="130">
        <f t="shared" si="0"/>
        <v>0.006493506493506494</v>
      </c>
      <c r="M41" s="131"/>
      <c r="N41" s="128"/>
      <c r="O41" s="128"/>
      <c r="P41" s="128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132"/>
      <c r="BC41" s="93"/>
      <c r="BD41" s="93"/>
      <c r="BE41" s="93"/>
      <c r="BF41" s="93"/>
      <c r="BG41" s="93"/>
      <c r="BH41" s="93"/>
      <c r="BI41" s="93"/>
      <c r="BJ41" s="93">
        <v>82.1</v>
      </c>
      <c r="BK41" s="93">
        <v>82.4</v>
      </c>
      <c r="BL41" s="93">
        <v>82.31</v>
      </c>
      <c r="BM41" s="93">
        <v>82</v>
      </c>
      <c r="BN41" s="93">
        <v>79.58</v>
      </c>
      <c r="BO41" s="93">
        <v>79.67</v>
      </c>
      <c r="BP41" s="93">
        <v>79.98</v>
      </c>
      <c r="BQ41" s="93">
        <v>80</v>
      </c>
      <c r="BR41" s="93">
        <v>80.2</v>
      </c>
      <c r="BS41" s="93">
        <v>79.33</v>
      </c>
      <c r="BT41" s="93">
        <v>79.97</v>
      </c>
      <c r="BU41" s="93">
        <v>78.07</v>
      </c>
      <c r="BV41" s="133">
        <v>79.49</v>
      </c>
      <c r="BW41" s="93">
        <v>79.3</v>
      </c>
      <c r="BX41" s="93">
        <v>79.3</v>
      </c>
      <c r="BY41" s="93">
        <v>79.3</v>
      </c>
      <c r="BZ41" s="93">
        <v>79.25</v>
      </c>
      <c r="CA41" s="93">
        <v>79</v>
      </c>
      <c r="CB41" s="93">
        <v>79</v>
      </c>
      <c r="CC41" s="93">
        <v>75.31</v>
      </c>
      <c r="CD41" s="93">
        <v>75.31</v>
      </c>
      <c r="CE41" s="93">
        <v>75.4</v>
      </c>
      <c r="CF41" s="93">
        <v>75.95</v>
      </c>
      <c r="CG41" s="93">
        <v>75.95</v>
      </c>
      <c r="CH41" s="93">
        <v>77</v>
      </c>
      <c r="CI41" s="93">
        <v>75</v>
      </c>
      <c r="CJ41" s="93">
        <v>73.66</v>
      </c>
      <c r="CK41" s="93">
        <v>73.75</v>
      </c>
      <c r="CL41" s="93">
        <v>74.24</v>
      </c>
      <c r="CM41" s="93">
        <v>73.5</v>
      </c>
      <c r="CN41" s="93">
        <v>74</v>
      </c>
      <c r="CO41" s="93">
        <v>72.52</v>
      </c>
      <c r="CP41" s="93">
        <v>71.45</v>
      </c>
      <c r="CQ41" s="93">
        <v>73</v>
      </c>
      <c r="CR41" s="93">
        <v>73.94</v>
      </c>
      <c r="CS41" s="93">
        <v>73.89</v>
      </c>
      <c r="CT41" s="93">
        <v>72.92</v>
      </c>
      <c r="CU41" s="93">
        <v>69.49</v>
      </c>
      <c r="CV41" s="93">
        <v>68.31</v>
      </c>
      <c r="CW41" s="93">
        <v>66.47</v>
      </c>
      <c r="CX41" s="93">
        <v>67.16</v>
      </c>
      <c r="CY41" s="93">
        <v>69.35</v>
      </c>
      <c r="CZ41" s="93">
        <v>67.24</v>
      </c>
      <c r="DA41" s="93">
        <v>66</v>
      </c>
      <c r="DB41" s="93">
        <v>67.04</v>
      </c>
      <c r="DC41" s="93">
        <v>66.57</v>
      </c>
      <c r="DD41" s="93">
        <v>68.08</v>
      </c>
      <c r="DE41" s="93">
        <v>67.8</v>
      </c>
      <c r="DF41" s="93">
        <v>68.01</v>
      </c>
      <c r="DG41" s="93">
        <v>66.84</v>
      </c>
      <c r="DH41" s="93">
        <v>69.3</v>
      </c>
      <c r="DI41" s="93">
        <v>69.3</v>
      </c>
      <c r="DJ41" s="93">
        <v>69.72</v>
      </c>
      <c r="DK41" s="93">
        <v>69.6</v>
      </c>
      <c r="DL41" s="93">
        <v>69.49</v>
      </c>
      <c r="DM41" s="93">
        <v>69.86</v>
      </c>
      <c r="DN41" s="93">
        <v>70.09</v>
      </c>
      <c r="DO41" s="93">
        <v>71</v>
      </c>
      <c r="DP41" s="93">
        <v>71.01</v>
      </c>
      <c r="DQ41" s="93">
        <v>70.72</v>
      </c>
      <c r="DR41" s="93">
        <v>72</v>
      </c>
      <c r="DS41" s="93">
        <v>73.14</v>
      </c>
      <c r="DT41" s="93">
        <v>72.84</v>
      </c>
      <c r="DU41" s="93">
        <v>74.6</v>
      </c>
      <c r="DV41" s="93">
        <v>74.5</v>
      </c>
      <c r="DW41" s="93">
        <v>73</v>
      </c>
      <c r="DX41" s="93">
        <v>73</v>
      </c>
      <c r="DY41" s="93">
        <v>73</v>
      </c>
      <c r="DZ41" s="93">
        <v>72.01</v>
      </c>
      <c r="EA41" s="93">
        <v>73.55</v>
      </c>
      <c r="EB41" s="93">
        <v>77.59</v>
      </c>
      <c r="EC41" s="93">
        <v>75.39</v>
      </c>
      <c r="ED41" s="93">
        <v>75.78</v>
      </c>
      <c r="EE41" s="93">
        <v>75.64</v>
      </c>
      <c r="EF41" s="93">
        <v>78.43</v>
      </c>
      <c r="EG41" s="93">
        <v>76.98</v>
      </c>
      <c r="EH41" s="93">
        <v>78.51</v>
      </c>
      <c r="EI41" s="93">
        <v>75.7</v>
      </c>
      <c r="EJ41" s="93">
        <v>73.6</v>
      </c>
      <c r="EK41" s="93">
        <v>73</v>
      </c>
      <c r="EL41" s="93">
        <v>74.8</v>
      </c>
      <c r="EM41" s="93">
        <v>76.3</v>
      </c>
      <c r="EN41" s="93">
        <v>73.2</v>
      </c>
      <c r="EO41" s="93">
        <v>73.98</v>
      </c>
      <c r="EP41" s="93">
        <v>72.08</v>
      </c>
      <c r="EQ41" s="93">
        <v>71.5</v>
      </c>
      <c r="ER41" s="93">
        <v>70.98</v>
      </c>
      <c r="ES41" s="93">
        <v>70.98</v>
      </c>
      <c r="ET41" s="93">
        <v>70.98</v>
      </c>
      <c r="EU41" s="93">
        <v>70.98</v>
      </c>
      <c r="EV41" s="93">
        <v>70.98</v>
      </c>
      <c r="EW41" s="93">
        <v>70.98</v>
      </c>
      <c r="EX41" s="93">
        <v>68.6</v>
      </c>
      <c r="EY41" s="93">
        <v>65.44</v>
      </c>
      <c r="EZ41" s="93">
        <v>66.88</v>
      </c>
      <c r="FA41" s="93">
        <v>68</v>
      </c>
      <c r="FB41" s="93">
        <v>70.98</v>
      </c>
      <c r="FC41" s="93">
        <v>71.17</v>
      </c>
      <c r="FD41" s="93">
        <v>74.4</v>
      </c>
      <c r="FE41" s="93">
        <v>70.25</v>
      </c>
      <c r="FF41" s="93">
        <v>73</v>
      </c>
      <c r="FG41" s="93">
        <v>73.5</v>
      </c>
      <c r="FH41" s="93">
        <v>75.79</v>
      </c>
      <c r="FI41" s="93">
        <v>75.8</v>
      </c>
      <c r="FJ41" s="93">
        <v>75</v>
      </c>
      <c r="FK41" s="93">
        <v>74.5</v>
      </c>
      <c r="FL41" s="93">
        <v>74.5</v>
      </c>
      <c r="FM41" s="93">
        <v>75.4</v>
      </c>
      <c r="FN41" s="93">
        <v>73.5</v>
      </c>
      <c r="FO41" s="93">
        <v>72.7</v>
      </c>
      <c r="FP41" s="93">
        <v>70.7</v>
      </c>
      <c r="FQ41" s="93">
        <v>70.6</v>
      </c>
      <c r="FR41" s="93">
        <v>72.5</v>
      </c>
      <c r="FS41" s="93">
        <v>72.5</v>
      </c>
      <c r="FT41" s="93">
        <v>72.48</v>
      </c>
      <c r="FU41" s="93">
        <v>71.48</v>
      </c>
      <c r="FV41" s="93">
        <v>73</v>
      </c>
      <c r="FW41" s="93">
        <v>74.8</v>
      </c>
      <c r="FX41" s="93">
        <v>73.5</v>
      </c>
      <c r="FY41" s="93">
        <v>73</v>
      </c>
      <c r="FZ41" s="93">
        <v>75.4</v>
      </c>
      <c r="GA41" s="93">
        <v>77.9</v>
      </c>
      <c r="GB41" s="93">
        <v>73.51</v>
      </c>
      <c r="GC41" s="93">
        <v>76.5</v>
      </c>
      <c r="GD41" s="93">
        <v>77</v>
      </c>
      <c r="GE41" s="93">
        <v>77.5</v>
      </c>
    </row>
    <row r="42" spans="1:187" s="134" customFormat="1" ht="19.5">
      <c r="A42" s="125">
        <f t="shared" si="12"/>
        <v>38</v>
      </c>
      <c r="B42" s="136" t="s">
        <v>378</v>
      </c>
      <c r="C42" s="128" t="s">
        <v>436</v>
      </c>
      <c r="D42" s="127">
        <v>38642</v>
      </c>
      <c r="E42" s="127">
        <v>45947</v>
      </c>
      <c r="F42" s="128">
        <v>3</v>
      </c>
      <c r="G42" s="129" t="s">
        <v>379</v>
      </c>
      <c r="H42" s="128" t="s">
        <v>407</v>
      </c>
      <c r="I42" s="129">
        <v>0.01</v>
      </c>
      <c r="J42" s="129">
        <v>0.08</v>
      </c>
      <c r="K42" s="126" t="s">
        <v>380</v>
      </c>
      <c r="L42" s="130">
        <f t="shared" si="0"/>
        <v>0.025383200490496718</v>
      </c>
      <c r="M42" s="131"/>
      <c r="N42" s="128"/>
      <c r="O42" s="128"/>
      <c r="P42" s="128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132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133"/>
      <c r="BW42" s="93"/>
      <c r="BX42" s="93"/>
      <c r="BY42" s="93"/>
      <c r="BZ42" s="93"/>
      <c r="CA42" s="93">
        <v>72</v>
      </c>
      <c r="CB42" s="93">
        <v>72</v>
      </c>
      <c r="CC42" s="93">
        <v>72</v>
      </c>
      <c r="CD42" s="93">
        <v>72</v>
      </c>
      <c r="CE42" s="93">
        <v>72</v>
      </c>
      <c r="CF42" s="93">
        <v>72.05</v>
      </c>
      <c r="CG42" s="93">
        <v>72.05</v>
      </c>
      <c r="CH42" s="93">
        <v>72.39</v>
      </c>
      <c r="CI42" s="93">
        <v>72.39</v>
      </c>
      <c r="CJ42" s="93">
        <v>72.27</v>
      </c>
      <c r="CK42" s="93">
        <v>73.99</v>
      </c>
      <c r="CL42" s="93">
        <v>76.25</v>
      </c>
      <c r="CM42" s="93">
        <v>73.62</v>
      </c>
      <c r="CN42" s="93">
        <v>73.62</v>
      </c>
      <c r="CO42" s="93">
        <v>73.62</v>
      </c>
      <c r="CP42" s="93">
        <v>73.62</v>
      </c>
      <c r="CQ42" s="93">
        <v>77.2</v>
      </c>
      <c r="CR42" s="93">
        <v>78.15</v>
      </c>
      <c r="CS42" s="93">
        <v>77.15</v>
      </c>
      <c r="CT42" s="93">
        <v>77.15</v>
      </c>
      <c r="CU42" s="93">
        <v>77.15</v>
      </c>
      <c r="CV42" s="93">
        <v>77.15</v>
      </c>
      <c r="CW42" s="93">
        <v>77.15</v>
      </c>
      <c r="CX42" s="93">
        <v>77.15</v>
      </c>
      <c r="CY42" s="93">
        <v>77.15</v>
      </c>
      <c r="CZ42" s="93">
        <v>77.15</v>
      </c>
      <c r="DA42" s="93">
        <v>77.15</v>
      </c>
      <c r="DB42" s="93">
        <v>77.15</v>
      </c>
      <c r="DC42" s="93">
        <v>77.15</v>
      </c>
      <c r="DD42" s="93">
        <v>77.15</v>
      </c>
      <c r="DE42" s="93">
        <v>77.15</v>
      </c>
      <c r="DF42" s="93">
        <v>77.15</v>
      </c>
      <c r="DG42" s="93">
        <v>77.15</v>
      </c>
      <c r="DH42" s="93">
        <v>77.15</v>
      </c>
      <c r="DI42" s="93">
        <v>77.15</v>
      </c>
      <c r="DJ42" s="93">
        <v>79</v>
      </c>
      <c r="DK42" s="93">
        <v>77</v>
      </c>
      <c r="DL42" s="93">
        <v>78.05</v>
      </c>
      <c r="DM42" s="93">
        <v>79</v>
      </c>
      <c r="DN42" s="93">
        <v>78.15</v>
      </c>
      <c r="DO42" s="93">
        <v>78.15</v>
      </c>
      <c r="DP42" s="93">
        <v>77</v>
      </c>
      <c r="DQ42" s="93">
        <v>77</v>
      </c>
      <c r="DR42" s="93">
        <v>77</v>
      </c>
      <c r="DS42" s="93">
        <v>77</v>
      </c>
      <c r="DT42" s="93">
        <v>77</v>
      </c>
      <c r="DU42" s="93">
        <v>77</v>
      </c>
      <c r="DV42" s="93">
        <v>82.7</v>
      </c>
      <c r="DW42" s="93">
        <v>82.7</v>
      </c>
      <c r="DX42" s="93">
        <v>82.7</v>
      </c>
      <c r="DY42" s="93">
        <v>82.7</v>
      </c>
      <c r="DZ42" s="93">
        <v>82.7</v>
      </c>
      <c r="EA42" s="93">
        <v>82.7</v>
      </c>
      <c r="EB42" s="93">
        <v>77</v>
      </c>
      <c r="EC42" s="93">
        <v>78</v>
      </c>
      <c r="ED42" s="93">
        <v>78</v>
      </c>
      <c r="EE42" s="93">
        <v>78</v>
      </c>
      <c r="EF42" s="93">
        <v>78</v>
      </c>
      <c r="EG42" s="93">
        <v>78</v>
      </c>
      <c r="EH42" s="93">
        <v>80.3</v>
      </c>
      <c r="EI42" s="93">
        <v>80.3</v>
      </c>
      <c r="EJ42" s="93">
        <v>80.3</v>
      </c>
      <c r="EK42" s="93">
        <v>80.3</v>
      </c>
      <c r="EL42" s="93">
        <v>80.3</v>
      </c>
      <c r="EM42" s="93">
        <v>80.3</v>
      </c>
      <c r="EN42" s="93">
        <v>80.3</v>
      </c>
      <c r="EO42" s="93">
        <v>80.3</v>
      </c>
      <c r="EP42" s="93">
        <v>80.3</v>
      </c>
      <c r="EQ42" s="93">
        <v>80.3</v>
      </c>
      <c r="ER42" s="93">
        <v>80.06</v>
      </c>
      <c r="ES42" s="93">
        <v>80.06</v>
      </c>
      <c r="ET42" s="93">
        <v>80.06</v>
      </c>
      <c r="EU42" s="93">
        <v>80.06</v>
      </c>
      <c r="EV42" s="93">
        <v>80.06</v>
      </c>
      <c r="EW42" s="93">
        <v>80.06</v>
      </c>
      <c r="EX42" s="93">
        <v>79.9</v>
      </c>
      <c r="EY42" s="93">
        <v>82.95</v>
      </c>
      <c r="EZ42" s="93">
        <v>82.95</v>
      </c>
      <c r="FA42" s="93">
        <v>82.95</v>
      </c>
      <c r="FB42" s="93">
        <v>82.95</v>
      </c>
      <c r="FC42" s="93">
        <v>81.5</v>
      </c>
      <c r="FD42" s="93"/>
      <c r="FE42" s="93"/>
      <c r="FF42" s="93">
        <v>81</v>
      </c>
      <c r="FG42" s="93">
        <v>81</v>
      </c>
      <c r="FH42" s="93">
        <v>81</v>
      </c>
      <c r="FI42" s="93">
        <v>81</v>
      </c>
      <c r="FJ42" s="93">
        <v>81</v>
      </c>
      <c r="FK42" s="93">
        <v>78</v>
      </c>
      <c r="FL42" s="93">
        <v>78</v>
      </c>
      <c r="FM42" s="93">
        <v>78</v>
      </c>
      <c r="FN42" s="93">
        <v>80</v>
      </c>
      <c r="FO42" s="93">
        <v>80.4</v>
      </c>
      <c r="FP42" s="93">
        <v>80.4</v>
      </c>
      <c r="FQ42" s="93">
        <v>80</v>
      </c>
      <c r="FR42" s="93">
        <v>80</v>
      </c>
      <c r="FS42" s="93">
        <v>81.8</v>
      </c>
      <c r="FT42" s="93">
        <v>81.8</v>
      </c>
      <c r="FU42" s="93">
        <v>81.8</v>
      </c>
      <c r="FV42" s="93">
        <v>80.01</v>
      </c>
      <c r="FW42" s="93">
        <v>80.52</v>
      </c>
      <c r="FX42" s="93">
        <v>83.79</v>
      </c>
      <c r="FY42" s="93">
        <v>84</v>
      </c>
      <c r="FZ42" s="93">
        <v>84</v>
      </c>
      <c r="GA42" s="93">
        <v>85</v>
      </c>
      <c r="GB42" s="93">
        <v>83.61</v>
      </c>
      <c r="GC42" s="93">
        <v>83</v>
      </c>
      <c r="GD42" s="93">
        <v>81.55</v>
      </c>
      <c r="GE42" s="93">
        <v>83.62</v>
      </c>
    </row>
    <row r="43" spans="1:187" s="134" customFormat="1" ht="19.5">
      <c r="A43" s="125">
        <f t="shared" si="12"/>
        <v>39</v>
      </c>
      <c r="B43" s="136" t="s">
        <v>364</v>
      </c>
      <c r="C43" s="128" t="s">
        <v>519</v>
      </c>
      <c r="D43" s="127">
        <v>38674</v>
      </c>
      <c r="E43" s="127">
        <v>45979</v>
      </c>
      <c r="F43" s="128">
        <v>3</v>
      </c>
      <c r="G43" s="129" t="s">
        <v>376</v>
      </c>
      <c r="H43" s="128" t="s">
        <v>355</v>
      </c>
      <c r="I43" s="129">
        <v>0</v>
      </c>
      <c r="J43" s="129" t="s">
        <v>356</v>
      </c>
      <c r="K43" s="126" t="s">
        <v>105</v>
      </c>
      <c r="L43" s="130">
        <f t="shared" si="0"/>
        <v>0.016891891891891893</v>
      </c>
      <c r="M43" s="131"/>
      <c r="N43" s="128"/>
      <c r="O43" s="128"/>
      <c r="P43" s="128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>
        <v>93</v>
      </c>
      <c r="AS43" s="93">
        <v>86.02</v>
      </c>
      <c r="AT43" s="93">
        <v>83.13</v>
      </c>
      <c r="AU43" s="93">
        <v>82.98</v>
      </c>
      <c r="AV43" s="93">
        <v>83.52</v>
      </c>
      <c r="AW43" s="93">
        <v>82.32</v>
      </c>
      <c r="AX43" s="93">
        <v>82</v>
      </c>
      <c r="AY43" s="93">
        <v>82.09</v>
      </c>
      <c r="AZ43" s="93">
        <v>82.2</v>
      </c>
      <c r="BA43" s="93">
        <v>80.18</v>
      </c>
      <c r="BB43" s="132">
        <v>83.9</v>
      </c>
      <c r="BC43" s="93">
        <v>84.2</v>
      </c>
      <c r="BD43" s="93">
        <v>83.99</v>
      </c>
      <c r="BE43" s="93">
        <v>84</v>
      </c>
      <c r="BF43" s="93">
        <v>84.27</v>
      </c>
      <c r="BG43" s="93">
        <v>82.07</v>
      </c>
      <c r="BH43" s="93">
        <v>81.02</v>
      </c>
      <c r="BI43" s="93">
        <v>81.65</v>
      </c>
      <c r="BJ43" s="93">
        <v>81</v>
      </c>
      <c r="BK43" s="93">
        <v>79.05</v>
      </c>
      <c r="BL43" s="93">
        <v>79.45</v>
      </c>
      <c r="BM43" s="93">
        <v>81.9</v>
      </c>
      <c r="BN43" s="93">
        <v>80.8</v>
      </c>
      <c r="BO43" s="93">
        <v>80.84</v>
      </c>
      <c r="BP43" s="93">
        <v>81.5</v>
      </c>
      <c r="BQ43" s="93">
        <v>81.1</v>
      </c>
      <c r="BR43" s="93">
        <v>79.35</v>
      </c>
      <c r="BS43" s="93">
        <v>78.81</v>
      </c>
      <c r="BT43" s="93">
        <v>77.93</v>
      </c>
      <c r="BU43" s="93">
        <v>78.35</v>
      </c>
      <c r="BV43" s="133">
        <v>78.29</v>
      </c>
      <c r="BW43" s="93">
        <v>77.05</v>
      </c>
      <c r="BX43" s="93">
        <v>76.5</v>
      </c>
      <c r="BY43" s="93">
        <v>77.31</v>
      </c>
      <c r="BZ43" s="93">
        <v>76.09</v>
      </c>
      <c r="CA43" s="93">
        <v>77.25</v>
      </c>
      <c r="CB43" s="93">
        <v>77.1</v>
      </c>
      <c r="CC43" s="93">
        <v>76.28</v>
      </c>
      <c r="CD43" s="93">
        <v>77.83</v>
      </c>
      <c r="CE43" s="93">
        <v>78.35</v>
      </c>
      <c r="CF43" s="93">
        <v>78.35</v>
      </c>
      <c r="CG43" s="93">
        <v>78.01</v>
      </c>
      <c r="CH43" s="93">
        <v>76.82</v>
      </c>
      <c r="CI43" s="93">
        <v>75.5</v>
      </c>
      <c r="CJ43" s="93">
        <v>74.91</v>
      </c>
      <c r="CK43" s="93">
        <v>74.32</v>
      </c>
      <c r="CL43" s="93">
        <v>74.16</v>
      </c>
      <c r="CM43" s="93">
        <v>75.31</v>
      </c>
      <c r="CN43" s="93">
        <v>75.19</v>
      </c>
      <c r="CO43" s="93">
        <v>76.54</v>
      </c>
      <c r="CP43" s="93">
        <v>75</v>
      </c>
      <c r="CQ43" s="93">
        <v>75</v>
      </c>
      <c r="CR43" s="93">
        <v>73.71</v>
      </c>
      <c r="CS43" s="93">
        <v>73.5</v>
      </c>
      <c r="CT43" s="93">
        <v>72.1</v>
      </c>
      <c r="CU43" s="93">
        <v>73.99</v>
      </c>
      <c r="CV43" s="93">
        <v>75</v>
      </c>
      <c r="CW43" s="93">
        <v>74</v>
      </c>
      <c r="CX43" s="93">
        <v>71.82</v>
      </c>
      <c r="CY43" s="93">
        <v>74</v>
      </c>
      <c r="CZ43" s="93">
        <v>75.4</v>
      </c>
      <c r="DA43" s="93">
        <v>75.4</v>
      </c>
      <c r="DB43" s="93">
        <v>75</v>
      </c>
      <c r="DC43" s="93">
        <v>75.3</v>
      </c>
      <c r="DD43" s="93">
        <v>72.07</v>
      </c>
      <c r="DE43" s="93">
        <v>73.48</v>
      </c>
      <c r="DF43" s="93">
        <v>73.5</v>
      </c>
      <c r="DG43" s="93">
        <v>73.4</v>
      </c>
      <c r="DH43" s="93">
        <v>73.4</v>
      </c>
      <c r="DI43" s="93">
        <v>70</v>
      </c>
      <c r="DJ43" s="93">
        <v>70</v>
      </c>
      <c r="DK43" s="93">
        <v>70.5</v>
      </c>
      <c r="DL43" s="93">
        <v>71.84</v>
      </c>
      <c r="DM43" s="93">
        <v>71.85</v>
      </c>
      <c r="DN43" s="93">
        <v>69.2</v>
      </c>
      <c r="DO43" s="93">
        <v>70.37</v>
      </c>
      <c r="DP43" s="93">
        <v>73.78</v>
      </c>
      <c r="DQ43" s="93">
        <v>74.95</v>
      </c>
      <c r="DR43" s="93">
        <v>71.41</v>
      </c>
      <c r="DS43" s="93">
        <v>70</v>
      </c>
      <c r="DT43" s="93">
        <v>69.03</v>
      </c>
      <c r="DU43" s="93">
        <v>70.97</v>
      </c>
      <c r="DV43" s="93">
        <v>67</v>
      </c>
      <c r="DW43" s="93">
        <v>68.97</v>
      </c>
      <c r="DX43" s="93">
        <v>68.98</v>
      </c>
      <c r="DY43" s="93">
        <v>68.99</v>
      </c>
      <c r="DZ43" s="93">
        <v>69.75</v>
      </c>
      <c r="EA43" s="93">
        <v>70</v>
      </c>
      <c r="EB43" s="93">
        <v>72</v>
      </c>
      <c r="EC43" s="93">
        <v>72</v>
      </c>
      <c r="ED43" s="93">
        <v>77</v>
      </c>
      <c r="EE43" s="93">
        <v>73.44</v>
      </c>
      <c r="EF43" s="93">
        <v>74.5</v>
      </c>
      <c r="EG43" s="93">
        <v>74.5</v>
      </c>
      <c r="EH43" s="93">
        <v>73.3</v>
      </c>
      <c r="EI43" s="93">
        <v>73.27</v>
      </c>
      <c r="EJ43" s="93">
        <v>72.01</v>
      </c>
      <c r="EK43" s="93">
        <v>69.47</v>
      </c>
      <c r="EL43" s="93">
        <v>70</v>
      </c>
      <c r="EM43" s="93">
        <v>68.51</v>
      </c>
      <c r="EN43" s="93">
        <v>68.51</v>
      </c>
      <c r="EO43" s="93">
        <v>68.51</v>
      </c>
      <c r="EP43" s="93">
        <v>67.17</v>
      </c>
      <c r="EQ43" s="93">
        <v>66.02</v>
      </c>
      <c r="ER43" s="93">
        <v>66.02</v>
      </c>
      <c r="ES43" s="93">
        <v>66.02</v>
      </c>
      <c r="ET43" s="93">
        <v>66.02</v>
      </c>
      <c r="EU43" s="93">
        <v>66.02</v>
      </c>
      <c r="EV43" s="93">
        <v>66.02</v>
      </c>
      <c r="EW43" s="93">
        <v>66.02</v>
      </c>
      <c r="EX43" s="93">
        <v>66.02</v>
      </c>
      <c r="EY43" s="93">
        <v>64</v>
      </c>
      <c r="EZ43" s="93">
        <v>65</v>
      </c>
      <c r="FA43" s="93">
        <v>63.5</v>
      </c>
      <c r="FB43" s="93">
        <v>63.5</v>
      </c>
      <c r="FC43" s="93">
        <v>65.98</v>
      </c>
      <c r="FD43" s="93">
        <v>74.4</v>
      </c>
      <c r="FE43" s="93">
        <v>74.5</v>
      </c>
      <c r="FF43" s="93">
        <v>74.4</v>
      </c>
      <c r="FG43" s="93">
        <v>77</v>
      </c>
      <c r="FH43" s="93">
        <v>74.8</v>
      </c>
      <c r="FI43" s="93">
        <v>77.29</v>
      </c>
      <c r="FJ43" s="93">
        <v>77.37</v>
      </c>
      <c r="FK43" s="93">
        <v>76</v>
      </c>
      <c r="FL43" s="93">
        <v>75.8</v>
      </c>
      <c r="FM43" s="93">
        <v>76.99</v>
      </c>
      <c r="FN43" s="93">
        <v>75</v>
      </c>
      <c r="FO43" s="93">
        <v>74.55</v>
      </c>
      <c r="FP43" s="93">
        <v>76.25</v>
      </c>
      <c r="FQ43" s="93">
        <v>75.78</v>
      </c>
      <c r="FR43" s="93">
        <v>75.82</v>
      </c>
      <c r="FS43" s="93">
        <v>77</v>
      </c>
      <c r="FT43" s="93">
        <v>76.55</v>
      </c>
      <c r="FU43" s="93">
        <v>77.13</v>
      </c>
      <c r="FV43" s="93">
        <v>78.95</v>
      </c>
      <c r="FW43" s="93">
        <v>79.49</v>
      </c>
      <c r="FX43" s="93">
        <v>80.09</v>
      </c>
      <c r="FY43" s="93">
        <v>80.03</v>
      </c>
      <c r="FZ43" s="93">
        <v>79.05</v>
      </c>
      <c r="GA43" s="93">
        <v>80.6</v>
      </c>
      <c r="GB43" s="93">
        <v>75.5</v>
      </c>
      <c r="GC43" s="93">
        <v>76.99</v>
      </c>
      <c r="GD43" s="93">
        <v>74</v>
      </c>
      <c r="GE43" s="93">
        <v>75.25</v>
      </c>
    </row>
    <row r="44" spans="1:187" s="134" customFormat="1" ht="30">
      <c r="A44" s="125">
        <f t="shared" si="12"/>
        <v>40</v>
      </c>
      <c r="B44" s="136" t="s">
        <v>141</v>
      </c>
      <c r="C44" s="127" t="s">
        <v>142</v>
      </c>
      <c r="D44" s="127">
        <v>38695</v>
      </c>
      <c r="E44" s="127">
        <v>46000</v>
      </c>
      <c r="F44" s="128">
        <v>3</v>
      </c>
      <c r="G44" s="129" t="s">
        <v>469</v>
      </c>
      <c r="H44" s="128" t="s">
        <v>355</v>
      </c>
      <c r="I44" s="129">
        <v>0</v>
      </c>
      <c r="J44" s="129" t="s">
        <v>356</v>
      </c>
      <c r="K44" s="126" t="s">
        <v>82</v>
      </c>
      <c r="L44" s="130">
        <f t="shared" si="0"/>
        <v>0.017964071856287425</v>
      </c>
      <c r="M44" s="131"/>
      <c r="N44" s="128"/>
      <c r="O44" s="128"/>
      <c r="P44" s="128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>
        <v>95.5</v>
      </c>
      <c r="AK44" s="93">
        <v>94</v>
      </c>
      <c r="AL44" s="93">
        <v>94</v>
      </c>
      <c r="AM44" s="93">
        <v>94</v>
      </c>
      <c r="AN44" s="93">
        <v>93.5</v>
      </c>
      <c r="AO44" s="93">
        <v>94</v>
      </c>
      <c r="AP44" s="93">
        <v>94</v>
      </c>
      <c r="AQ44" s="93">
        <v>93</v>
      </c>
      <c r="AR44" s="93">
        <v>93</v>
      </c>
      <c r="AS44" s="93">
        <v>91</v>
      </c>
      <c r="AT44" s="93">
        <v>90</v>
      </c>
      <c r="AU44" s="93">
        <v>90</v>
      </c>
      <c r="AV44" s="93">
        <v>90</v>
      </c>
      <c r="AW44" s="93">
        <v>90</v>
      </c>
      <c r="AX44" s="93">
        <v>90</v>
      </c>
      <c r="AY44" s="93">
        <v>90</v>
      </c>
      <c r="AZ44" s="93">
        <v>88</v>
      </c>
      <c r="BA44" s="93">
        <v>88</v>
      </c>
      <c r="BB44" s="132">
        <v>86</v>
      </c>
      <c r="BC44" s="93">
        <v>86</v>
      </c>
      <c r="BD44" s="93">
        <v>86</v>
      </c>
      <c r="BE44" s="93">
        <v>86</v>
      </c>
      <c r="BF44" s="93">
        <v>86</v>
      </c>
      <c r="BG44" s="93">
        <v>86</v>
      </c>
      <c r="BH44" s="93">
        <v>83</v>
      </c>
      <c r="BI44" s="93">
        <v>83</v>
      </c>
      <c r="BJ44" s="93">
        <v>80</v>
      </c>
      <c r="BK44" s="93">
        <v>81</v>
      </c>
      <c r="BL44" s="93">
        <v>80</v>
      </c>
      <c r="BM44" s="93">
        <v>81.6</v>
      </c>
      <c r="BN44" s="93">
        <v>83</v>
      </c>
      <c r="BO44" s="93">
        <v>81.07</v>
      </c>
      <c r="BP44" s="93">
        <v>81.07</v>
      </c>
      <c r="BQ44" s="93">
        <v>81.07</v>
      </c>
      <c r="BR44" s="93">
        <v>81.07</v>
      </c>
      <c r="BS44" s="93">
        <v>81.07</v>
      </c>
      <c r="BT44" s="93">
        <v>80.1</v>
      </c>
      <c r="BU44" s="93">
        <v>82.9</v>
      </c>
      <c r="BV44" s="133">
        <v>82.9</v>
      </c>
      <c r="BW44" s="93">
        <v>85</v>
      </c>
      <c r="BX44" s="93">
        <v>85</v>
      </c>
      <c r="BY44" s="93">
        <v>85.6</v>
      </c>
      <c r="BZ44" s="93">
        <v>85.6</v>
      </c>
      <c r="CA44" s="93">
        <v>85.6</v>
      </c>
      <c r="CB44" s="93">
        <v>85.6</v>
      </c>
      <c r="CC44" s="93">
        <v>84.5</v>
      </c>
      <c r="CD44" s="93">
        <v>84.5</v>
      </c>
      <c r="CE44" s="93">
        <v>84.5</v>
      </c>
      <c r="CF44" s="93">
        <v>84.5</v>
      </c>
      <c r="CG44" s="93">
        <v>84.5</v>
      </c>
      <c r="CH44" s="93">
        <v>84.5</v>
      </c>
      <c r="CI44" s="93">
        <v>84.5</v>
      </c>
      <c r="CJ44" s="93">
        <v>84.5</v>
      </c>
      <c r="CK44" s="93">
        <v>84.5</v>
      </c>
      <c r="CL44" s="93">
        <v>86</v>
      </c>
      <c r="CM44" s="93">
        <v>85.9</v>
      </c>
      <c r="CN44" s="93">
        <v>85.9</v>
      </c>
      <c r="CO44" s="93">
        <v>85.9</v>
      </c>
      <c r="CP44" s="93">
        <v>85.9</v>
      </c>
      <c r="CQ44" s="93">
        <v>85.9</v>
      </c>
      <c r="CR44" s="93">
        <v>85.9</v>
      </c>
      <c r="CS44" s="93">
        <v>85.9</v>
      </c>
      <c r="CT44" s="93">
        <v>85.7</v>
      </c>
      <c r="CU44" s="93">
        <v>85.7</v>
      </c>
      <c r="CV44" s="93">
        <v>85.7</v>
      </c>
      <c r="CW44" s="93">
        <v>85.7</v>
      </c>
      <c r="CX44" s="93">
        <v>85.7</v>
      </c>
      <c r="CY44" s="93">
        <v>85.7</v>
      </c>
      <c r="CZ44" s="93">
        <v>85.7</v>
      </c>
      <c r="DA44" s="93">
        <v>85.7</v>
      </c>
      <c r="DB44" s="93">
        <v>85.7</v>
      </c>
      <c r="DC44" s="93">
        <v>85.7</v>
      </c>
      <c r="DD44" s="93">
        <v>85.7</v>
      </c>
      <c r="DE44" s="93">
        <v>85.7</v>
      </c>
      <c r="DF44" s="93">
        <v>85.7</v>
      </c>
      <c r="DG44" s="93">
        <v>85.7</v>
      </c>
      <c r="DH44" s="93">
        <v>85.7</v>
      </c>
      <c r="DI44" s="93">
        <v>85.7</v>
      </c>
      <c r="DJ44" s="93">
        <v>85.7</v>
      </c>
      <c r="DK44" s="93">
        <v>84</v>
      </c>
      <c r="DL44" s="93">
        <v>84</v>
      </c>
      <c r="DM44" s="93">
        <v>84</v>
      </c>
      <c r="DN44" s="93">
        <v>84</v>
      </c>
      <c r="DO44" s="93">
        <v>85.5</v>
      </c>
      <c r="DP44" s="93">
        <v>85.5</v>
      </c>
      <c r="DQ44" s="93">
        <v>84</v>
      </c>
      <c r="DR44" s="93">
        <v>84</v>
      </c>
      <c r="DS44" s="93">
        <v>83.99</v>
      </c>
      <c r="DT44" s="93">
        <v>83.99</v>
      </c>
      <c r="DU44" s="93">
        <v>83.99</v>
      </c>
      <c r="DV44" s="93">
        <v>83.99</v>
      </c>
      <c r="DW44" s="93">
        <v>83.99</v>
      </c>
      <c r="DX44" s="93">
        <v>83.99</v>
      </c>
      <c r="DY44" s="93">
        <v>83.99</v>
      </c>
      <c r="DZ44" s="93">
        <v>83.99</v>
      </c>
      <c r="EA44" s="93">
        <v>83.99</v>
      </c>
      <c r="EB44" s="93">
        <v>84</v>
      </c>
      <c r="EC44" s="93">
        <v>84</v>
      </c>
      <c r="ED44" s="93">
        <v>84</v>
      </c>
      <c r="EE44" s="93">
        <v>84</v>
      </c>
      <c r="EF44" s="93">
        <v>84</v>
      </c>
      <c r="EG44" s="93">
        <v>84</v>
      </c>
      <c r="EH44" s="93">
        <v>84</v>
      </c>
      <c r="EI44" s="93">
        <v>84</v>
      </c>
      <c r="EJ44" s="93">
        <v>84</v>
      </c>
      <c r="EK44" s="93">
        <v>84</v>
      </c>
      <c r="EL44" s="93">
        <v>84</v>
      </c>
      <c r="EM44" s="93">
        <v>84</v>
      </c>
      <c r="EN44" s="93">
        <v>84</v>
      </c>
      <c r="EO44" s="93">
        <v>84</v>
      </c>
      <c r="EP44" s="93">
        <v>84</v>
      </c>
      <c r="EQ44" s="93">
        <v>84</v>
      </c>
      <c r="ER44" s="93">
        <v>84</v>
      </c>
      <c r="ES44" s="93">
        <v>84</v>
      </c>
      <c r="ET44" s="93">
        <v>84</v>
      </c>
      <c r="EU44" s="93">
        <v>84</v>
      </c>
      <c r="EV44" s="93">
        <v>84</v>
      </c>
      <c r="EW44" s="93">
        <v>84</v>
      </c>
      <c r="EX44" s="93">
        <v>84</v>
      </c>
      <c r="EY44" s="93">
        <v>83.71</v>
      </c>
      <c r="EZ44" s="93">
        <v>83.71</v>
      </c>
      <c r="FA44" s="93">
        <v>83.71</v>
      </c>
      <c r="FB44" s="93">
        <v>83.71</v>
      </c>
      <c r="FC44" s="93">
        <v>83.71</v>
      </c>
      <c r="FD44" s="93">
        <v>83.71</v>
      </c>
      <c r="FE44" s="93">
        <v>83.71</v>
      </c>
      <c r="FF44" s="93">
        <v>83.71</v>
      </c>
      <c r="FG44" s="93">
        <v>83.71</v>
      </c>
      <c r="FH44" s="93">
        <v>83.71</v>
      </c>
      <c r="FI44" s="93">
        <v>83.71</v>
      </c>
      <c r="FJ44" s="93">
        <v>83.71</v>
      </c>
      <c r="FK44" s="93">
        <v>83.71</v>
      </c>
      <c r="FL44" s="93">
        <v>83.71</v>
      </c>
      <c r="FM44" s="93">
        <v>83.71</v>
      </c>
      <c r="FN44" s="93">
        <v>82</v>
      </c>
      <c r="FO44" s="93">
        <v>82</v>
      </c>
      <c r="FP44" s="93">
        <v>82</v>
      </c>
      <c r="FQ44" s="93">
        <v>81.76</v>
      </c>
      <c r="FR44" s="93">
        <v>81.76</v>
      </c>
      <c r="FS44" s="93">
        <v>81.76</v>
      </c>
      <c r="FT44" s="93">
        <v>81.76</v>
      </c>
      <c r="FU44" s="93">
        <v>81.76</v>
      </c>
      <c r="FV44" s="93">
        <v>80</v>
      </c>
      <c r="FW44" s="93">
        <v>81.8</v>
      </c>
      <c r="FX44" s="93">
        <v>81</v>
      </c>
      <c r="FY44" s="93">
        <v>84.52</v>
      </c>
      <c r="FZ44" s="93">
        <v>84.65</v>
      </c>
      <c r="GA44" s="93">
        <v>86.3</v>
      </c>
      <c r="GB44" s="93">
        <v>86</v>
      </c>
      <c r="GC44" s="93">
        <v>83.45</v>
      </c>
      <c r="GD44" s="93">
        <v>83.5</v>
      </c>
      <c r="GE44" s="93">
        <v>85</v>
      </c>
    </row>
    <row r="45" spans="1:187" s="16" customFormat="1" ht="9.75">
      <c r="A45" s="10">
        <f t="shared" si="12"/>
        <v>41</v>
      </c>
      <c r="B45" s="11" t="s">
        <v>373</v>
      </c>
      <c r="C45" s="12" t="s">
        <v>374</v>
      </c>
      <c r="D45" s="13">
        <v>36339</v>
      </c>
      <c r="E45" s="13">
        <v>47297</v>
      </c>
      <c r="F45" s="12">
        <v>0</v>
      </c>
      <c r="G45" s="14">
        <v>0</v>
      </c>
      <c r="H45" s="12" t="s">
        <v>91</v>
      </c>
      <c r="I45" s="14">
        <v>0.0425</v>
      </c>
      <c r="J45" s="14" t="s">
        <v>502</v>
      </c>
      <c r="K45" s="12" t="s">
        <v>502</v>
      </c>
      <c r="L45" s="34">
        <f t="shared" si="0"/>
        <v>-0.0009090909090909436</v>
      </c>
      <c r="M45" s="15">
        <v>106.57</v>
      </c>
      <c r="N45" s="12">
        <v>106.62</v>
      </c>
      <c r="O45" s="12">
        <v>108.38</v>
      </c>
      <c r="P45" s="12">
        <v>108.18</v>
      </c>
      <c r="Q45" s="28">
        <v>108.72</v>
      </c>
      <c r="R45" s="28">
        <v>109.15</v>
      </c>
      <c r="S45" s="28">
        <v>109.32</v>
      </c>
      <c r="T45" s="28">
        <v>108.44</v>
      </c>
      <c r="U45" s="28">
        <v>108.04</v>
      </c>
      <c r="V45" s="28">
        <v>107.77</v>
      </c>
      <c r="W45" s="28">
        <v>107.56</v>
      </c>
      <c r="X45" s="28">
        <v>106.55</v>
      </c>
      <c r="Y45" s="28">
        <v>106.14</v>
      </c>
      <c r="Z45" s="28">
        <v>106.42</v>
      </c>
      <c r="AA45" s="28">
        <v>105.8</v>
      </c>
      <c r="AB45" s="28">
        <v>106.38</v>
      </c>
      <c r="AC45" s="28">
        <v>106.44</v>
      </c>
      <c r="AD45" s="28">
        <v>106.77</v>
      </c>
      <c r="AE45" s="28">
        <v>106.38</v>
      </c>
      <c r="AF45" s="28">
        <v>106.57</v>
      </c>
      <c r="AG45" s="28">
        <v>106.98</v>
      </c>
      <c r="AH45" s="28">
        <v>107.22</v>
      </c>
      <c r="AI45" s="28">
        <v>107.56</v>
      </c>
      <c r="AJ45" s="28">
        <v>107.49</v>
      </c>
      <c r="AK45" s="28">
        <v>106.48</v>
      </c>
      <c r="AL45" s="28">
        <v>106.47</v>
      </c>
      <c r="AM45" s="28">
        <v>106.82</v>
      </c>
      <c r="AN45" s="28">
        <v>107.07</v>
      </c>
      <c r="AO45" s="28">
        <v>106.92</v>
      </c>
      <c r="AP45" s="28">
        <v>105.94</v>
      </c>
      <c r="AQ45" s="28">
        <v>105.16</v>
      </c>
      <c r="AR45" s="28">
        <v>104.26</v>
      </c>
      <c r="AS45" s="28">
        <v>104.3</v>
      </c>
      <c r="AT45" s="28">
        <v>102.32</v>
      </c>
      <c r="AU45" s="28">
        <v>101</v>
      </c>
      <c r="AV45" s="28">
        <v>100.92</v>
      </c>
      <c r="AW45" s="28">
        <v>100.9</v>
      </c>
      <c r="AX45" s="28">
        <v>100.55</v>
      </c>
      <c r="AY45" s="28">
        <v>100.56</v>
      </c>
      <c r="AZ45" s="28">
        <v>100.29</v>
      </c>
      <c r="BA45" s="28">
        <v>101.18</v>
      </c>
      <c r="BB45" s="88">
        <v>101.87</v>
      </c>
      <c r="BC45" s="28">
        <v>100.74</v>
      </c>
      <c r="BD45" s="28">
        <v>100.87</v>
      </c>
      <c r="BE45" s="28">
        <v>100.58</v>
      </c>
      <c r="BF45" s="28">
        <v>99.74</v>
      </c>
      <c r="BG45" s="28">
        <v>100.35</v>
      </c>
      <c r="BH45" s="28">
        <v>100.88</v>
      </c>
      <c r="BI45" s="28">
        <v>101.42</v>
      </c>
      <c r="BJ45" s="28">
        <v>101.94</v>
      </c>
      <c r="BK45" s="28">
        <v>102.43</v>
      </c>
      <c r="BL45" s="63">
        <v>101.99</v>
      </c>
      <c r="BM45" s="63">
        <v>102.47</v>
      </c>
      <c r="BN45" s="28">
        <v>103.11</v>
      </c>
      <c r="BO45" s="28">
        <v>102.58</v>
      </c>
      <c r="BP45" s="28">
        <v>102.46</v>
      </c>
      <c r="BQ45" s="28">
        <v>102.07</v>
      </c>
      <c r="BR45" s="28">
        <v>101.89</v>
      </c>
      <c r="BS45" s="28">
        <v>102.64</v>
      </c>
      <c r="BT45" s="28">
        <v>103</v>
      </c>
      <c r="BU45" s="28">
        <v>103.05</v>
      </c>
      <c r="BV45" s="124">
        <v>103</v>
      </c>
      <c r="BW45" s="28">
        <v>103.49</v>
      </c>
      <c r="BX45" s="28">
        <v>103.24</v>
      </c>
      <c r="BY45" s="28">
        <v>102.56</v>
      </c>
      <c r="BZ45" s="28">
        <v>101.51</v>
      </c>
      <c r="CA45" s="28">
        <v>100.85</v>
      </c>
      <c r="CB45" s="28">
        <v>100.91</v>
      </c>
      <c r="CC45" s="28">
        <v>100.02</v>
      </c>
      <c r="CD45" s="28">
        <v>99.42</v>
      </c>
      <c r="CE45" s="28">
        <v>99.47</v>
      </c>
      <c r="CF45" s="28">
        <v>99.7</v>
      </c>
      <c r="CG45" s="28">
        <v>99.74</v>
      </c>
      <c r="CH45" s="28">
        <v>100</v>
      </c>
      <c r="CI45" s="28">
        <v>99.64</v>
      </c>
      <c r="CJ45" s="28">
        <v>100.19</v>
      </c>
      <c r="CK45" s="28">
        <v>100.18</v>
      </c>
      <c r="CL45" s="28">
        <v>100.76</v>
      </c>
      <c r="CM45" s="28">
        <v>100.12</v>
      </c>
      <c r="CN45" s="28">
        <v>99.73</v>
      </c>
      <c r="CO45" s="28">
        <v>99.7</v>
      </c>
      <c r="CP45" s="28">
        <v>98.56</v>
      </c>
      <c r="CQ45" s="28">
        <v>98.37</v>
      </c>
      <c r="CR45" s="28">
        <v>98.15</v>
      </c>
      <c r="CS45" s="28">
        <v>98.21</v>
      </c>
      <c r="CT45" s="28">
        <v>97.9</v>
      </c>
      <c r="CU45" s="28">
        <v>97.76</v>
      </c>
      <c r="CV45" s="28">
        <v>96.64</v>
      </c>
      <c r="CW45" s="28">
        <v>95.37</v>
      </c>
      <c r="CX45" s="28">
        <v>95.09</v>
      </c>
      <c r="CY45" s="28">
        <v>93.23</v>
      </c>
      <c r="CZ45" s="28">
        <v>93.3</v>
      </c>
      <c r="DA45" s="28">
        <v>94.51</v>
      </c>
      <c r="DB45" s="28">
        <v>94.6</v>
      </c>
      <c r="DC45" s="28">
        <v>93.89</v>
      </c>
      <c r="DD45" s="28">
        <v>95.62</v>
      </c>
      <c r="DE45" s="28">
        <v>95.98</v>
      </c>
      <c r="DF45" s="28">
        <v>96.12</v>
      </c>
      <c r="DG45" s="28">
        <v>96.12</v>
      </c>
      <c r="DH45" s="28">
        <v>96.8</v>
      </c>
      <c r="DI45" s="28">
        <v>96.27</v>
      </c>
      <c r="DJ45" s="28">
        <v>96.44</v>
      </c>
      <c r="DK45" s="28">
        <v>96.3</v>
      </c>
      <c r="DL45" s="28">
        <v>96.42</v>
      </c>
      <c r="DM45" s="28">
        <v>96.3</v>
      </c>
      <c r="DN45" s="28">
        <v>96.16</v>
      </c>
      <c r="DO45" s="28">
        <v>96.16</v>
      </c>
      <c r="DP45" s="28">
        <v>97.04</v>
      </c>
      <c r="DQ45" s="28">
        <v>96.89</v>
      </c>
      <c r="DR45" s="28">
        <v>96.96</v>
      </c>
      <c r="DS45" s="28">
        <v>96.33</v>
      </c>
      <c r="DT45" s="28">
        <v>96.49</v>
      </c>
      <c r="DU45" s="28">
        <v>96.49</v>
      </c>
      <c r="DV45" s="28">
        <v>96.45</v>
      </c>
      <c r="DW45" s="28">
        <v>96.57</v>
      </c>
      <c r="DX45" s="28">
        <v>96.36</v>
      </c>
      <c r="DY45" s="28">
        <v>96.53</v>
      </c>
      <c r="DZ45" s="28">
        <v>96.54</v>
      </c>
      <c r="EA45" s="28">
        <v>98.54</v>
      </c>
      <c r="EB45" s="28">
        <v>98.23</v>
      </c>
      <c r="EC45" s="28">
        <v>98.33</v>
      </c>
      <c r="ED45" s="28">
        <v>98.27</v>
      </c>
      <c r="EE45" s="28">
        <v>98.83</v>
      </c>
      <c r="EF45" s="28">
        <v>98.69</v>
      </c>
      <c r="EG45" s="28">
        <v>98.53</v>
      </c>
      <c r="EH45" s="28">
        <v>98.88</v>
      </c>
      <c r="EI45" s="28">
        <v>98.2</v>
      </c>
      <c r="EJ45" s="28">
        <v>97.5</v>
      </c>
      <c r="EK45" s="28">
        <v>97.96</v>
      </c>
      <c r="EL45" s="28">
        <v>97.25</v>
      </c>
      <c r="EM45" s="28">
        <v>96.75</v>
      </c>
      <c r="EN45" s="28">
        <v>96.66</v>
      </c>
      <c r="EO45" s="28">
        <v>96.47</v>
      </c>
      <c r="EP45" s="28">
        <v>95.17</v>
      </c>
      <c r="EQ45" s="28">
        <v>94.72</v>
      </c>
      <c r="ER45" s="28">
        <v>94.88</v>
      </c>
      <c r="ES45" s="28">
        <v>94</v>
      </c>
      <c r="ET45" s="28">
        <v>94.15</v>
      </c>
      <c r="EU45" s="28">
        <v>94.11</v>
      </c>
      <c r="EV45" s="28">
        <v>93.5</v>
      </c>
      <c r="EW45" s="28">
        <v>93.66</v>
      </c>
      <c r="EX45" s="28">
        <v>93.3</v>
      </c>
      <c r="EY45" s="28">
        <v>93.12</v>
      </c>
      <c r="EZ45" s="28">
        <v>93.49</v>
      </c>
      <c r="FA45" s="28">
        <v>90.06</v>
      </c>
      <c r="FB45" s="28">
        <v>93.18</v>
      </c>
      <c r="FC45" s="28">
        <v>90.17</v>
      </c>
      <c r="FD45" s="28">
        <v>94.9</v>
      </c>
      <c r="FE45" s="28">
        <v>96.48</v>
      </c>
      <c r="FF45" s="28">
        <v>95</v>
      </c>
      <c r="FG45" s="28">
        <v>97.45</v>
      </c>
      <c r="FH45" s="28">
        <v>96.1</v>
      </c>
      <c r="FI45" s="28">
        <v>96.2</v>
      </c>
      <c r="FJ45" s="28">
        <v>94</v>
      </c>
      <c r="FK45" s="28">
        <v>95.25</v>
      </c>
      <c r="FL45" s="28">
        <v>95.6</v>
      </c>
      <c r="FM45" s="28">
        <v>95.45</v>
      </c>
      <c r="FN45" s="28">
        <v>95.35</v>
      </c>
      <c r="FO45" s="28">
        <v>95.27</v>
      </c>
      <c r="FP45" s="28">
        <v>96</v>
      </c>
      <c r="FQ45" s="28">
        <v>94.95</v>
      </c>
      <c r="FR45" s="28">
        <v>95.58</v>
      </c>
      <c r="FS45" s="28">
        <v>96</v>
      </c>
      <c r="FT45" s="28">
        <v>96.6</v>
      </c>
      <c r="FU45" s="28">
        <v>97.4</v>
      </c>
      <c r="FV45" s="28">
        <v>98.02</v>
      </c>
      <c r="FW45" s="28">
        <v>99</v>
      </c>
      <c r="FX45" s="28">
        <v>99.2</v>
      </c>
      <c r="FY45" s="28">
        <v>99.1</v>
      </c>
      <c r="FZ45" s="28">
        <v>99.39</v>
      </c>
      <c r="GA45" s="28">
        <v>99</v>
      </c>
      <c r="GB45" s="28">
        <v>98.4</v>
      </c>
      <c r="GC45" s="28">
        <v>98.4</v>
      </c>
      <c r="GD45" s="28">
        <v>99</v>
      </c>
      <c r="GE45" s="28">
        <v>98.91</v>
      </c>
    </row>
    <row r="46" spans="1:187" s="134" customFormat="1" ht="9.75">
      <c r="A46" s="125">
        <f t="shared" si="12"/>
        <v>42</v>
      </c>
      <c r="B46" s="136" t="s">
        <v>359</v>
      </c>
      <c r="C46" s="128" t="s">
        <v>375</v>
      </c>
      <c r="D46" s="127">
        <v>38560</v>
      </c>
      <c r="E46" s="127">
        <v>49517</v>
      </c>
      <c r="F46" s="128">
        <v>3</v>
      </c>
      <c r="G46" s="129" t="s">
        <v>376</v>
      </c>
      <c r="H46" s="128" t="s">
        <v>407</v>
      </c>
      <c r="I46" s="129">
        <v>0.0125</v>
      </c>
      <c r="J46" s="129">
        <v>0.08</v>
      </c>
      <c r="K46" s="128" t="s">
        <v>528</v>
      </c>
      <c r="L46" s="130">
        <f t="shared" si="0"/>
        <v>0.011485774499473016</v>
      </c>
      <c r="M46" s="131"/>
      <c r="N46" s="128">
        <v>99.1</v>
      </c>
      <c r="O46" s="128">
        <v>99.15</v>
      </c>
      <c r="P46" s="128">
        <v>99</v>
      </c>
      <c r="Q46" s="93">
        <v>99.01</v>
      </c>
      <c r="R46" s="93">
        <v>99.55</v>
      </c>
      <c r="S46" s="93">
        <v>99.52</v>
      </c>
      <c r="T46" s="93">
        <v>99.55</v>
      </c>
      <c r="U46" s="93">
        <v>99.54</v>
      </c>
      <c r="V46" s="93">
        <v>99.55</v>
      </c>
      <c r="W46" s="93">
        <v>98.94</v>
      </c>
      <c r="X46" s="93">
        <v>98.98</v>
      </c>
      <c r="Y46" s="93">
        <v>98.54</v>
      </c>
      <c r="Z46" s="93">
        <v>97.92</v>
      </c>
      <c r="AA46" s="93">
        <v>97.18</v>
      </c>
      <c r="AB46" s="93">
        <v>95.67</v>
      </c>
      <c r="AC46" s="93">
        <v>92.77</v>
      </c>
      <c r="AD46" s="93">
        <v>93.25</v>
      </c>
      <c r="AE46" s="93">
        <v>93.32</v>
      </c>
      <c r="AF46" s="93">
        <v>93.47</v>
      </c>
      <c r="AG46" s="93">
        <v>94</v>
      </c>
      <c r="AH46" s="93">
        <v>93.43</v>
      </c>
      <c r="AI46" s="93">
        <v>92.74</v>
      </c>
      <c r="AJ46" s="93">
        <v>93.3</v>
      </c>
      <c r="AK46" s="93">
        <v>92.03</v>
      </c>
      <c r="AL46" s="93">
        <v>90.46</v>
      </c>
      <c r="AM46" s="93">
        <v>90.24</v>
      </c>
      <c r="AN46" s="93">
        <v>89.69</v>
      </c>
      <c r="AO46" s="93">
        <v>89.72</v>
      </c>
      <c r="AP46" s="93">
        <v>88.58</v>
      </c>
      <c r="AQ46" s="93">
        <v>83.36</v>
      </c>
      <c r="AR46" s="93">
        <v>81.29</v>
      </c>
      <c r="AS46" s="93">
        <v>83.66</v>
      </c>
      <c r="AT46" s="93">
        <v>85.27</v>
      </c>
      <c r="AU46" s="93">
        <v>86.69</v>
      </c>
      <c r="AV46" s="93">
        <v>86.78</v>
      </c>
      <c r="AW46" s="93">
        <v>87.95</v>
      </c>
      <c r="AX46" s="93">
        <v>86.32</v>
      </c>
      <c r="AY46" s="93">
        <v>86.96</v>
      </c>
      <c r="AZ46" s="93">
        <v>86.67</v>
      </c>
      <c r="BA46" s="93">
        <v>85.3</v>
      </c>
      <c r="BB46" s="132">
        <v>85.39</v>
      </c>
      <c r="BC46" s="93">
        <v>86.5</v>
      </c>
      <c r="BD46" s="93">
        <v>84.93</v>
      </c>
      <c r="BE46" s="93">
        <v>85.11</v>
      </c>
      <c r="BF46" s="93">
        <v>83.81</v>
      </c>
      <c r="BG46" s="93">
        <v>82</v>
      </c>
      <c r="BH46" s="93">
        <v>80.2</v>
      </c>
      <c r="BI46" s="93">
        <v>79.97</v>
      </c>
      <c r="BJ46" s="93">
        <v>79.95</v>
      </c>
      <c r="BK46" s="93">
        <v>77.55</v>
      </c>
      <c r="BL46" s="93">
        <v>78.3</v>
      </c>
      <c r="BM46" s="93">
        <v>79.9</v>
      </c>
      <c r="BN46" s="93">
        <v>80.1</v>
      </c>
      <c r="BO46" s="93">
        <v>80.48</v>
      </c>
      <c r="BP46" s="93">
        <v>80.79</v>
      </c>
      <c r="BQ46" s="93">
        <v>78.79</v>
      </c>
      <c r="BR46" s="93">
        <v>79.4</v>
      </c>
      <c r="BS46" s="93">
        <v>78.91</v>
      </c>
      <c r="BT46" s="93">
        <v>78.5</v>
      </c>
      <c r="BU46" s="93">
        <v>77.2</v>
      </c>
      <c r="BV46" s="133">
        <v>76.06</v>
      </c>
      <c r="BW46" s="93">
        <v>76.09</v>
      </c>
      <c r="BX46" s="93">
        <v>75.78</v>
      </c>
      <c r="BY46" s="93">
        <v>75.97</v>
      </c>
      <c r="BZ46" s="93">
        <v>75.51</v>
      </c>
      <c r="CA46" s="93">
        <v>75.42</v>
      </c>
      <c r="CB46" s="93">
        <v>75.24</v>
      </c>
      <c r="CC46" s="93">
        <v>75.74</v>
      </c>
      <c r="CD46" s="93">
        <v>74.41</v>
      </c>
      <c r="CE46" s="93">
        <v>74.17</v>
      </c>
      <c r="CF46" s="93">
        <v>73.49</v>
      </c>
      <c r="CG46" s="93">
        <v>73.02</v>
      </c>
      <c r="CH46" s="93">
        <v>72.89</v>
      </c>
      <c r="CI46" s="93">
        <v>72.19</v>
      </c>
      <c r="CJ46" s="93">
        <v>71.16</v>
      </c>
      <c r="CK46" s="93">
        <v>72.03</v>
      </c>
      <c r="CL46" s="93">
        <v>74.3</v>
      </c>
      <c r="CM46" s="93">
        <v>75.05</v>
      </c>
      <c r="CN46" s="93">
        <v>74.95</v>
      </c>
      <c r="CO46" s="93">
        <v>74.59</v>
      </c>
      <c r="CP46" s="93">
        <v>73.35</v>
      </c>
      <c r="CQ46" s="93">
        <v>74.37</v>
      </c>
      <c r="CR46" s="93">
        <v>72.02</v>
      </c>
      <c r="CS46" s="93">
        <v>71.49</v>
      </c>
      <c r="CT46" s="93">
        <v>69.92</v>
      </c>
      <c r="CU46" s="93">
        <v>69.93</v>
      </c>
      <c r="CV46" s="93">
        <v>69.3</v>
      </c>
      <c r="CW46" s="93">
        <v>69.02</v>
      </c>
      <c r="CX46" s="93">
        <v>68.45</v>
      </c>
      <c r="CY46" s="93">
        <v>67.49</v>
      </c>
      <c r="CZ46" s="93">
        <v>67.8</v>
      </c>
      <c r="DA46" s="93">
        <v>69.4</v>
      </c>
      <c r="DB46" s="93">
        <v>68.38</v>
      </c>
      <c r="DC46" s="93">
        <v>68.94</v>
      </c>
      <c r="DD46" s="93">
        <v>67.1</v>
      </c>
      <c r="DE46" s="93">
        <v>66.86</v>
      </c>
      <c r="DF46" s="93">
        <v>66.63</v>
      </c>
      <c r="DG46" s="93">
        <v>66.2</v>
      </c>
      <c r="DH46" s="93">
        <v>67.17</v>
      </c>
      <c r="DI46" s="93">
        <v>68.86</v>
      </c>
      <c r="DJ46" s="93">
        <v>67.57</v>
      </c>
      <c r="DK46" s="93">
        <v>66.03</v>
      </c>
      <c r="DL46" s="93">
        <v>64.93</v>
      </c>
      <c r="DM46" s="93">
        <v>63.68</v>
      </c>
      <c r="DN46" s="93">
        <v>65.43</v>
      </c>
      <c r="DO46" s="93">
        <v>65</v>
      </c>
      <c r="DP46" s="93">
        <v>65.82</v>
      </c>
      <c r="DQ46" s="93">
        <v>65.49</v>
      </c>
      <c r="DR46" s="93">
        <v>65.6</v>
      </c>
      <c r="DS46" s="93">
        <v>65.55</v>
      </c>
      <c r="DT46" s="93">
        <v>66.18</v>
      </c>
      <c r="DU46" s="93">
        <v>65.77</v>
      </c>
      <c r="DV46" s="93">
        <v>64.06</v>
      </c>
      <c r="DW46" s="93">
        <v>62.71</v>
      </c>
      <c r="DX46" s="93">
        <v>63.4</v>
      </c>
      <c r="DY46" s="93">
        <v>63.9</v>
      </c>
      <c r="DZ46" s="93">
        <v>62.45</v>
      </c>
      <c r="EA46" s="93">
        <v>61.97</v>
      </c>
      <c r="EB46" s="93">
        <v>63.36</v>
      </c>
      <c r="EC46" s="93">
        <v>63.85</v>
      </c>
      <c r="ED46" s="93">
        <v>64.23</v>
      </c>
      <c r="EE46" s="93">
        <v>67.55</v>
      </c>
      <c r="EF46" s="93">
        <v>67.49</v>
      </c>
      <c r="EG46" s="93">
        <v>68.91</v>
      </c>
      <c r="EH46" s="93">
        <v>68.45</v>
      </c>
      <c r="EI46" s="93">
        <v>67.4</v>
      </c>
      <c r="EJ46" s="93">
        <v>67.22</v>
      </c>
      <c r="EK46" s="93">
        <v>67.87</v>
      </c>
      <c r="EL46" s="93">
        <v>67.51</v>
      </c>
      <c r="EM46" s="93">
        <v>67.02</v>
      </c>
      <c r="EN46" s="93">
        <v>64.25</v>
      </c>
      <c r="EO46" s="93">
        <v>63.84</v>
      </c>
      <c r="EP46" s="93">
        <v>63.68</v>
      </c>
      <c r="EQ46" s="93">
        <v>63.04</v>
      </c>
      <c r="ER46" s="93">
        <v>62.24</v>
      </c>
      <c r="ES46" s="93">
        <v>61</v>
      </c>
      <c r="ET46" s="93">
        <v>59.8</v>
      </c>
      <c r="EU46" s="93">
        <v>58.72</v>
      </c>
      <c r="EV46" s="93">
        <v>56.09</v>
      </c>
      <c r="EW46" s="93">
        <v>57.09</v>
      </c>
      <c r="EX46" s="93">
        <v>53.93</v>
      </c>
      <c r="EY46" s="93">
        <v>56.89</v>
      </c>
      <c r="EZ46" s="93">
        <v>56.12</v>
      </c>
      <c r="FA46" s="93">
        <v>55.95</v>
      </c>
      <c r="FB46" s="93">
        <v>59.76</v>
      </c>
      <c r="FC46" s="93">
        <v>61.34</v>
      </c>
      <c r="FD46" s="93">
        <v>72.56</v>
      </c>
      <c r="FE46" s="93">
        <v>70</v>
      </c>
      <c r="FF46" s="93">
        <v>70</v>
      </c>
      <c r="FG46" s="93">
        <v>70.95</v>
      </c>
      <c r="FH46" s="93">
        <v>72.1</v>
      </c>
      <c r="FI46" s="93">
        <v>70.4</v>
      </c>
      <c r="FJ46" s="93">
        <v>71.36</v>
      </c>
      <c r="FK46" s="93">
        <v>72.65</v>
      </c>
      <c r="FL46" s="93">
        <v>75.88</v>
      </c>
      <c r="FM46" s="93">
        <v>76.7</v>
      </c>
      <c r="FN46" s="93">
        <v>81.45</v>
      </c>
      <c r="FO46" s="93">
        <v>83.19</v>
      </c>
      <c r="FP46" s="93">
        <v>78.99</v>
      </c>
      <c r="FQ46" s="93">
        <v>75.2</v>
      </c>
      <c r="FR46" s="93">
        <v>76.32</v>
      </c>
      <c r="FS46" s="93">
        <v>76.5</v>
      </c>
      <c r="FT46" s="93">
        <v>77.49</v>
      </c>
      <c r="FU46" s="93">
        <v>80.15</v>
      </c>
      <c r="FV46" s="93">
        <v>82.5</v>
      </c>
      <c r="FW46" s="93">
        <v>82.52</v>
      </c>
      <c r="FX46" s="93">
        <v>85</v>
      </c>
      <c r="FY46" s="93">
        <v>84.49</v>
      </c>
      <c r="FZ46" s="93">
        <v>90</v>
      </c>
      <c r="GA46" s="93">
        <v>91.6</v>
      </c>
      <c r="GB46" s="93">
        <v>94.2</v>
      </c>
      <c r="GC46" s="93">
        <v>96.6</v>
      </c>
      <c r="GD46" s="93">
        <v>94.9</v>
      </c>
      <c r="GE46" s="93">
        <v>95.99</v>
      </c>
    </row>
    <row r="47" spans="1:187" s="134" customFormat="1" ht="30">
      <c r="A47" s="125">
        <f t="shared" si="12"/>
        <v>43</v>
      </c>
      <c r="B47" s="136" t="s">
        <v>143</v>
      </c>
      <c r="C47" s="128" t="s">
        <v>144</v>
      </c>
      <c r="D47" s="127">
        <v>38649</v>
      </c>
      <c r="E47" s="127">
        <v>49606</v>
      </c>
      <c r="F47" s="128">
        <v>5</v>
      </c>
      <c r="G47" s="129" t="s">
        <v>145</v>
      </c>
      <c r="H47" s="126" t="s">
        <v>497</v>
      </c>
      <c r="I47" s="129">
        <v>0</v>
      </c>
      <c r="J47" s="129">
        <v>0.07</v>
      </c>
      <c r="K47" s="126" t="s">
        <v>363</v>
      </c>
      <c r="L47" s="130">
        <f t="shared" si="0"/>
        <v>0.020971302428256015</v>
      </c>
      <c r="M47" s="131"/>
      <c r="N47" s="128"/>
      <c r="O47" s="128"/>
      <c r="P47" s="128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>
        <v>94</v>
      </c>
      <c r="AN47" s="93">
        <v>92</v>
      </c>
      <c r="AO47" s="93">
        <v>92</v>
      </c>
      <c r="AP47" s="93">
        <v>91.5</v>
      </c>
      <c r="AQ47" s="93">
        <v>91.8</v>
      </c>
      <c r="AR47" s="93">
        <v>91.8</v>
      </c>
      <c r="AS47" s="93">
        <v>90.61</v>
      </c>
      <c r="AT47" s="93">
        <v>90.5</v>
      </c>
      <c r="AU47" s="93">
        <v>90</v>
      </c>
      <c r="AV47" s="93">
        <v>90</v>
      </c>
      <c r="AW47" s="93">
        <v>90</v>
      </c>
      <c r="AX47" s="93">
        <v>90</v>
      </c>
      <c r="AY47" s="93">
        <v>90</v>
      </c>
      <c r="AZ47" s="93">
        <v>88.3</v>
      </c>
      <c r="BA47" s="93">
        <v>87.5</v>
      </c>
      <c r="BB47" s="132">
        <v>90</v>
      </c>
      <c r="BC47" s="93">
        <v>90</v>
      </c>
      <c r="BD47" s="93">
        <v>90.5</v>
      </c>
      <c r="BE47" s="93">
        <v>89.44</v>
      </c>
      <c r="BF47" s="93">
        <v>86.68</v>
      </c>
      <c r="BG47" s="93">
        <v>85</v>
      </c>
      <c r="BH47" s="93">
        <v>84</v>
      </c>
      <c r="BI47" s="93">
        <v>84</v>
      </c>
      <c r="BJ47" s="93">
        <v>82.5</v>
      </c>
      <c r="BK47" s="93">
        <v>82</v>
      </c>
      <c r="BL47" s="93">
        <v>81</v>
      </c>
      <c r="BM47" s="93">
        <v>79.95</v>
      </c>
      <c r="BN47" s="93">
        <v>79.59</v>
      </c>
      <c r="BO47" s="93">
        <v>78.95</v>
      </c>
      <c r="BP47" s="93">
        <v>78.04</v>
      </c>
      <c r="BQ47" s="93">
        <v>75.83</v>
      </c>
      <c r="BR47" s="93">
        <v>73.98</v>
      </c>
      <c r="BS47" s="93">
        <v>74.94</v>
      </c>
      <c r="BT47" s="93">
        <v>75.01</v>
      </c>
      <c r="BU47" s="93">
        <v>74.8</v>
      </c>
      <c r="BV47" s="133">
        <v>75.33</v>
      </c>
      <c r="BW47" s="93">
        <v>75</v>
      </c>
      <c r="BX47" s="93">
        <v>75.98</v>
      </c>
      <c r="BY47" s="93">
        <v>75.9</v>
      </c>
      <c r="BZ47" s="93">
        <v>76.5</v>
      </c>
      <c r="CA47" s="93">
        <v>74.4</v>
      </c>
      <c r="CB47" s="93">
        <v>73.97</v>
      </c>
      <c r="CC47" s="93">
        <v>72.97</v>
      </c>
      <c r="CD47" s="93">
        <v>71.8</v>
      </c>
      <c r="CE47" s="93">
        <v>71.04</v>
      </c>
      <c r="CF47" s="93">
        <v>69.95</v>
      </c>
      <c r="CG47" s="93">
        <v>69.14</v>
      </c>
      <c r="CH47" s="93">
        <v>69.27</v>
      </c>
      <c r="CI47" s="93">
        <v>69.07</v>
      </c>
      <c r="CJ47" s="93">
        <v>68.76</v>
      </c>
      <c r="CK47" s="93">
        <v>69.29</v>
      </c>
      <c r="CL47" s="93">
        <v>68.62</v>
      </c>
      <c r="CM47" s="93">
        <v>68.76</v>
      </c>
      <c r="CN47" s="93">
        <v>68.79</v>
      </c>
      <c r="CO47" s="93">
        <v>69.62</v>
      </c>
      <c r="CP47" s="93">
        <v>70.16</v>
      </c>
      <c r="CQ47" s="93">
        <v>70.14</v>
      </c>
      <c r="CR47" s="93">
        <v>70</v>
      </c>
      <c r="CS47" s="93">
        <v>69.66</v>
      </c>
      <c r="CT47" s="93">
        <v>72.03</v>
      </c>
      <c r="CU47" s="93">
        <v>73.34</v>
      </c>
      <c r="CV47" s="93">
        <v>73.5</v>
      </c>
      <c r="CW47" s="93">
        <v>73.03</v>
      </c>
      <c r="CX47" s="93">
        <v>72.47</v>
      </c>
      <c r="CY47" s="93">
        <v>72.95</v>
      </c>
      <c r="CZ47" s="93">
        <v>73</v>
      </c>
      <c r="DA47" s="93">
        <v>72.98</v>
      </c>
      <c r="DB47" s="93">
        <v>72.88</v>
      </c>
      <c r="DC47" s="93">
        <v>72.75</v>
      </c>
      <c r="DD47" s="93">
        <v>72.58</v>
      </c>
      <c r="DE47" s="93">
        <v>72.97</v>
      </c>
      <c r="DF47" s="93">
        <v>73.9</v>
      </c>
      <c r="DG47" s="93">
        <v>74.99</v>
      </c>
      <c r="DH47" s="93">
        <v>73.25</v>
      </c>
      <c r="DI47" s="93">
        <v>72.31</v>
      </c>
      <c r="DJ47" s="93">
        <v>70.8</v>
      </c>
      <c r="DK47" s="93">
        <v>73.85</v>
      </c>
      <c r="DL47" s="93">
        <v>72.09</v>
      </c>
      <c r="DM47" s="93">
        <v>72.43</v>
      </c>
      <c r="DN47" s="93">
        <v>72.9</v>
      </c>
      <c r="DO47" s="93">
        <v>71.93</v>
      </c>
      <c r="DP47" s="93">
        <v>73.21</v>
      </c>
      <c r="DQ47" s="93">
        <v>73.22</v>
      </c>
      <c r="DR47" s="93">
        <v>72.24</v>
      </c>
      <c r="DS47" s="93">
        <v>73.12</v>
      </c>
      <c r="DT47" s="93">
        <v>72.14</v>
      </c>
      <c r="DU47" s="93">
        <v>70.68</v>
      </c>
      <c r="DV47" s="93">
        <v>67.98</v>
      </c>
      <c r="DW47" s="93">
        <v>68.89</v>
      </c>
      <c r="DX47" s="93">
        <v>70</v>
      </c>
      <c r="DY47" s="93">
        <v>70.92</v>
      </c>
      <c r="DZ47" s="93">
        <v>70.25</v>
      </c>
      <c r="EA47" s="93">
        <v>70.39</v>
      </c>
      <c r="EB47" s="93">
        <v>72.29</v>
      </c>
      <c r="EC47" s="93">
        <v>73</v>
      </c>
      <c r="ED47" s="93">
        <v>72.63</v>
      </c>
      <c r="EE47" s="93">
        <v>75.5</v>
      </c>
      <c r="EF47" s="93">
        <v>74.93</v>
      </c>
      <c r="EG47" s="93">
        <v>74.19</v>
      </c>
      <c r="EH47" s="93">
        <v>75.2</v>
      </c>
      <c r="EI47" s="93">
        <v>73.87</v>
      </c>
      <c r="EJ47" s="93">
        <v>74.4</v>
      </c>
      <c r="EK47" s="93">
        <v>75.25</v>
      </c>
      <c r="EL47" s="93">
        <v>74</v>
      </c>
      <c r="EM47" s="93">
        <v>74.88</v>
      </c>
      <c r="EN47" s="93">
        <v>73.5</v>
      </c>
      <c r="EO47" s="93">
        <v>75</v>
      </c>
      <c r="EP47" s="93">
        <v>71</v>
      </c>
      <c r="EQ47" s="93">
        <v>70</v>
      </c>
      <c r="ER47" s="93">
        <v>72.5</v>
      </c>
      <c r="ES47" s="93">
        <v>70</v>
      </c>
      <c r="ET47" s="93">
        <v>69.4</v>
      </c>
      <c r="EU47" s="93">
        <v>68.34</v>
      </c>
      <c r="EV47" s="93">
        <v>70.05</v>
      </c>
      <c r="EW47" s="93">
        <v>69.83</v>
      </c>
      <c r="EX47" s="93">
        <v>69</v>
      </c>
      <c r="EY47" s="93">
        <v>65.65</v>
      </c>
      <c r="EZ47" s="93">
        <v>68.5</v>
      </c>
      <c r="FA47" s="93">
        <v>69.9</v>
      </c>
      <c r="FB47" s="93">
        <v>67</v>
      </c>
      <c r="FC47" s="93">
        <v>71</v>
      </c>
      <c r="FD47" s="93">
        <v>75</v>
      </c>
      <c r="FE47" s="93">
        <v>73.5</v>
      </c>
      <c r="FF47" s="93">
        <v>73.99</v>
      </c>
      <c r="FG47" s="93">
        <v>72.99</v>
      </c>
      <c r="FH47" s="93">
        <v>74</v>
      </c>
      <c r="FI47" s="93">
        <v>74</v>
      </c>
      <c r="FJ47" s="93">
        <v>73.7</v>
      </c>
      <c r="FK47" s="93">
        <v>72.3</v>
      </c>
      <c r="FL47" s="93">
        <v>73.9</v>
      </c>
      <c r="FM47" s="93">
        <v>75.6</v>
      </c>
      <c r="FN47" s="93">
        <v>75.2</v>
      </c>
      <c r="FO47" s="93">
        <v>73.72</v>
      </c>
      <c r="FP47" s="93">
        <v>71.48</v>
      </c>
      <c r="FQ47" s="93">
        <v>68.4</v>
      </c>
      <c r="FR47" s="93">
        <v>69.5</v>
      </c>
      <c r="FS47" s="93">
        <v>69.99</v>
      </c>
      <c r="FT47" s="93">
        <v>70.2</v>
      </c>
      <c r="FU47" s="93">
        <v>71</v>
      </c>
      <c r="FV47" s="93">
        <v>72.7</v>
      </c>
      <c r="FW47" s="93">
        <v>72.99</v>
      </c>
      <c r="FX47" s="93">
        <v>72.9</v>
      </c>
      <c r="FY47" s="93">
        <v>73.29</v>
      </c>
      <c r="FZ47" s="93">
        <v>74.5</v>
      </c>
      <c r="GA47" s="93">
        <v>72.8</v>
      </c>
      <c r="GB47" s="93">
        <v>73.08</v>
      </c>
      <c r="GC47" s="93">
        <v>71.44</v>
      </c>
      <c r="GD47" s="93">
        <v>72.48</v>
      </c>
      <c r="GE47" s="93">
        <v>74</v>
      </c>
    </row>
    <row r="48" spans="61:63" ht="9.75">
      <c r="BI48" s="33"/>
      <c r="BK48" s="33"/>
    </row>
    <row r="49" spans="1:63" ht="12.75" customHeight="1">
      <c r="A49" s="183" t="s">
        <v>18</v>
      </c>
      <c r="B49" s="184"/>
      <c r="C49" s="184"/>
      <c r="D49" s="185"/>
      <c r="BI49" s="33"/>
      <c r="BK49" s="33"/>
    </row>
    <row r="50" spans="1:187" s="44" customFormat="1" ht="9.75">
      <c r="A50" s="36">
        <v>1</v>
      </c>
      <c r="B50" s="42" t="s">
        <v>45</v>
      </c>
      <c r="C50" s="37" t="s">
        <v>179</v>
      </c>
      <c r="D50" s="38">
        <v>38342</v>
      </c>
      <c r="E50" s="38">
        <v>41264</v>
      </c>
      <c r="F50" s="37">
        <v>2</v>
      </c>
      <c r="G50" s="39" t="s">
        <v>19</v>
      </c>
      <c r="H50" s="40" t="s">
        <v>460</v>
      </c>
      <c r="I50" s="39">
        <v>0.02</v>
      </c>
      <c r="J50" s="39" t="s">
        <v>502</v>
      </c>
      <c r="K50" s="37" t="s">
        <v>502</v>
      </c>
      <c r="L50" s="26" t="e">
        <f aca="true" t="shared" si="13" ref="L50:L61">(BK50-BL50)/BL50</f>
        <v>#DIV/0!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8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8"/>
      <c r="BJ50" s="28"/>
      <c r="BK50" s="47"/>
      <c r="BL50" s="47"/>
      <c r="BM50" s="45">
        <v>99.4</v>
      </c>
      <c r="BN50" s="45">
        <v>99.4</v>
      </c>
      <c r="BO50" s="43"/>
      <c r="BP50" s="43"/>
      <c r="BQ50" s="43"/>
      <c r="BR50" s="43"/>
      <c r="BS50" s="43"/>
      <c r="BT50" s="43"/>
      <c r="BU50" s="43"/>
      <c r="BV50" s="43"/>
      <c r="BW50" s="4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</row>
    <row r="51" spans="1:75" s="44" customFormat="1" ht="9.75">
      <c r="A51" s="36">
        <f>A50+1</f>
        <v>2</v>
      </c>
      <c r="B51" s="42" t="s">
        <v>46</v>
      </c>
      <c r="C51" s="37" t="s">
        <v>507</v>
      </c>
      <c r="D51" s="38">
        <v>38378</v>
      </c>
      <c r="E51" s="38">
        <v>42030</v>
      </c>
      <c r="F51" s="37"/>
      <c r="G51" s="39" t="s">
        <v>19</v>
      </c>
      <c r="H51" s="40" t="s">
        <v>460</v>
      </c>
      <c r="I51" s="39">
        <v>0.02</v>
      </c>
      <c r="J51" s="39" t="s">
        <v>502</v>
      </c>
      <c r="K51" s="37" t="s">
        <v>502</v>
      </c>
      <c r="L51" s="26" t="e">
        <f t="shared" si="13"/>
        <v>#DIV/0!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8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8"/>
      <c r="BJ51" s="28"/>
      <c r="BK51" s="47"/>
      <c r="BL51" s="47"/>
      <c r="BM51" s="45">
        <v>98.35</v>
      </c>
      <c r="BN51" s="45">
        <v>98</v>
      </c>
      <c r="BO51" s="43"/>
      <c r="BP51" s="43"/>
      <c r="BQ51" s="43"/>
      <c r="BR51" s="43"/>
      <c r="BS51" s="43"/>
      <c r="BT51" s="43"/>
      <c r="BU51" s="43"/>
      <c r="BV51" s="43"/>
      <c r="BW51" s="46"/>
    </row>
    <row r="52" spans="1:75" s="44" customFormat="1" ht="9.75">
      <c r="A52" s="36">
        <f aca="true" t="shared" si="14" ref="A52:A65">A51+1</f>
        <v>3</v>
      </c>
      <c r="B52" s="42" t="s">
        <v>69</v>
      </c>
      <c r="C52" s="37" t="s">
        <v>70</v>
      </c>
      <c r="D52" s="38">
        <v>38429</v>
      </c>
      <c r="E52" s="38">
        <v>42081</v>
      </c>
      <c r="F52" s="37">
        <v>2</v>
      </c>
      <c r="G52" s="39" t="s">
        <v>71</v>
      </c>
      <c r="H52" s="40" t="s">
        <v>460</v>
      </c>
      <c r="I52" s="39">
        <v>0.02</v>
      </c>
      <c r="J52" s="39" t="s">
        <v>72</v>
      </c>
      <c r="K52" s="37"/>
      <c r="L52" s="26" t="e">
        <f t="shared" si="13"/>
        <v>#DIV/0!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8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8"/>
      <c r="BJ52" s="28"/>
      <c r="BK52" s="47"/>
      <c r="BL52" s="47"/>
      <c r="BM52" s="45"/>
      <c r="BN52" s="45"/>
      <c r="BO52" s="43"/>
      <c r="BP52" s="43"/>
      <c r="BQ52" s="43"/>
      <c r="BR52" s="43"/>
      <c r="BS52" s="43"/>
      <c r="BT52" s="43"/>
      <c r="BU52" s="43"/>
      <c r="BV52" s="43"/>
      <c r="BW52" s="46"/>
    </row>
    <row r="53" spans="1:75" s="44" customFormat="1" ht="9.75">
      <c r="A53" s="36">
        <f t="shared" si="14"/>
        <v>4</v>
      </c>
      <c r="B53" s="42" t="s">
        <v>60</v>
      </c>
      <c r="C53" s="37" t="s">
        <v>61</v>
      </c>
      <c r="D53" s="38" t="s">
        <v>62</v>
      </c>
      <c r="E53" s="38">
        <v>42418</v>
      </c>
      <c r="F53" s="37">
        <v>3</v>
      </c>
      <c r="G53" s="39">
        <v>0.045</v>
      </c>
      <c r="H53" s="40" t="s">
        <v>407</v>
      </c>
      <c r="I53" s="39" t="s">
        <v>63</v>
      </c>
      <c r="J53" s="39" t="s">
        <v>63</v>
      </c>
      <c r="K53" s="37" t="s">
        <v>64</v>
      </c>
      <c r="L53" s="26" t="e">
        <f t="shared" si="13"/>
        <v>#DIV/0!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8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8"/>
      <c r="BJ53" s="28"/>
      <c r="BK53" s="47"/>
      <c r="BL53" s="47"/>
      <c r="BM53" s="45"/>
      <c r="BN53" s="45"/>
      <c r="BO53" s="43"/>
      <c r="BP53" s="43"/>
      <c r="BQ53" s="43"/>
      <c r="BR53" s="43"/>
      <c r="BS53" s="43"/>
      <c r="BT53" s="43"/>
      <c r="BU53" s="43"/>
      <c r="BV53" s="43"/>
      <c r="BW53" s="46"/>
    </row>
    <row r="54" spans="1:75" s="44" customFormat="1" ht="9.75">
      <c r="A54" s="36">
        <f t="shared" si="14"/>
        <v>5</v>
      </c>
      <c r="B54" s="42" t="s">
        <v>529</v>
      </c>
      <c r="C54" s="37" t="s">
        <v>530</v>
      </c>
      <c r="D54" s="38" t="s">
        <v>277</v>
      </c>
      <c r="E54" s="38">
        <v>42507</v>
      </c>
      <c r="F54" s="37">
        <v>3</v>
      </c>
      <c r="G54" s="39">
        <v>0.05</v>
      </c>
      <c r="H54" s="40" t="s">
        <v>68</v>
      </c>
      <c r="I54" s="39" t="s">
        <v>63</v>
      </c>
      <c r="J54" s="39" t="s">
        <v>63</v>
      </c>
      <c r="K54" s="37" t="s">
        <v>425</v>
      </c>
      <c r="L54" s="26" t="e">
        <f t="shared" si="13"/>
        <v>#DIV/0!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8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8"/>
      <c r="BJ54" s="28"/>
      <c r="BK54" s="47"/>
      <c r="BL54" s="47"/>
      <c r="BM54" s="45"/>
      <c r="BN54" s="45"/>
      <c r="BO54" s="43"/>
      <c r="BP54" s="43"/>
      <c r="BQ54" s="43"/>
      <c r="BR54" s="43"/>
      <c r="BS54" s="43"/>
      <c r="BT54" s="43"/>
      <c r="BU54" s="43"/>
      <c r="BV54" s="43"/>
      <c r="BW54" s="46"/>
    </row>
    <row r="55" spans="1:75" s="44" customFormat="1" ht="9.75">
      <c r="A55" s="36">
        <f t="shared" si="14"/>
        <v>6</v>
      </c>
      <c r="B55" s="42" t="s">
        <v>505</v>
      </c>
      <c r="C55" s="37" t="s">
        <v>508</v>
      </c>
      <c r="D55" s="38">
        <v>38386</v>
      </c>
      <c r="E55" s="38">
        <v>42769</v>
      </c>
      <c r="F55" s="37">
        <v>1</v>
      </c>
      <c r="G55" s="39">
        <v>0.0375</v>
      </c>
      <c r="H55" s="40" t="s">
        <v>531</v>
      </c>
      <c r="I55" s="39" t="s">
        <v>502</v>
      </c>
      <c r="J55" s="39" t="s">
        <v>502</v>
      </c>
      <c r="K55" s="37" t="s">
        <v>502</v>
      </c>
      <c r="L55" s="26" t="e">
        <f t="shared" si="13"/>
        <v>#DIV/0!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8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8"/>
      <c r="BJ55" s="28"/>
      <c r="BK55" s="47"/>
      <c r="BL55" s="47"/>
      <c r="BM55" s="45">
        <v>99.55</v>
      </c>
      <c r="BN55" s="45">
        <v>99.62</v>
      </c>
      <c r="BO55" s="43"/>
      <c r="BP55" s="43"/>
      <c r="BQ55" s="43"/>
      <c r="BR55" s="43"/>
      <c r="BS55" s="43"/>
      <c r="BT55" s="43"/>
      <c r="BU55" s="43"/>
      <c r="BV55" s="43"/>
      <c r="BW55" s="46"/>
    </row>
    <row r="56" spans="1:75" s="44" customFormat="1" ht="19.5">
      <c r="A56" s="36">
        <f t="shared" si="14"/>
        <v>7</v>
      </c>
      <c r="B56" s="42" t="s">
        <v>44</v>
      </c>
      <c r="C56" s="37" t="s">
        <v>509</v>
      </c>
      <c r="D56" s="38">
        <v>38434</v>
      </c>
      <c r="E56" s="38">
        <v>43913</v>
      </c>
      <c r="F56" s="37">
        <v>3</v>
      </c>
      <c r="G56" s="39">
        <v>0.05125</v>
      </c>
      <c r="H56" s="41" t="s">
        <v>4</v>
      </c>
      <c r="I56" s="39">
        <v>0.015</v>
      </c>
      <c r="J56" s="39">
        <v>0.05125</v>
      </c>
      <c r="K56" s="37" t="s">
        <v>535</v>
      </c>
      <c r="L56" s="26" t="e">
        <f t="shared" si="13"/>
        <v>#DIV/0!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8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8"/>
      <c r="BJ56" s="28"/>
      <c r="BK56" s="47"/>
      <c r="BL56" s="47"/>
      <c r="BM56" s="47">
        <v>97.45</v>
      </c>
      <c r="BN56" s="47">
        <v>97.45</v>
      </c>
      <c r="BO56" s="43"/>
      <c r="BP56" s="43"/>
      <c r="BQ56" s="43"/>
      <c r="BR56" s="43"/>
      <c r="BS56" s="43"/>
      <c r="BT56" s="43"/>
      <c r="BU56" s="43"/>
      <c r="BV56" s="43"/>
      <c r="BW56" s="46"/>
    </row>
    <row r="57" spans="1:75" s="44" customFormat="1" ht="9.75">
      <c r="A57" s="36">
        <f t="shared" si="14"/>
        <v>8</v>
      </c>
      <c r="B57" s="42" t="s">
        <v>506</v>
      </c>
      <c r="C57" s="37" t="s">
        <v>526</v>
      </c>
      <c r="D57" s="38">
        <v>38448</v>
      </c>
      <c r="E57" s="38">
        <v>43927</v>
      </c>
      <c r="F57" s="37">
        <v>1</v>
      </c>
      <c r="G57" s="39">
        <v>0.04</v>
      </c>
      <c r="H57" s="40" t="s">
        <v>534</v>
      </c>
      <c r="I57" s="39" t="s">
        <v>502</v>
      </c>
      <c r="J57" s="39" t="s">
        <v>502</v>
      </c>
      <c r="K57" s="37" t="s">
        <v>502</v>
      </c>
      <c r="L57" s="26" t="e">
        <f t="shared" si="13"/>
        <v>#DIV/0!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8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8"/>
      <c r="BJ57" s="28"/>
      <c r="BK57" s="47"/>
      <c r="BL57" s="47"/>
      <c r="BM57" s="45">
        <v>98.25</v>
      </c>
      <c r="BN57" s="45">
        <v>98.25</v>
      </c>
      <c r="BO57" s="43"/>
      <c r="BP57" s="43"/>
      <c r="BQ57" s="43"/>
      <c r="BR57" s="43"/>
      <c r="BS57" s="43"/>
      <c r="BT57" s="43"/>
      <c r="BU57" s="43"/>
      <c r="BV57" s="43"/>
      <c r="BW57" s="46"/>
    </row>
    <row r="58" spans="1:75" s="44" customFormat="1" ht="9.75">
      <c r="A58" s="36">
        <f t="shared" si="14"/>
        <v>9</v>
      </c>
      <c r="B58" s="42" t="s">
        <v>47</v>
      </c>
      <c r="C58" s="37" t="s">
        <v>527</v>
      </c>
      <c r="D58" s="38">
        <v>38469</v>
      </c>
      <c r="E58" s="38">
        <v>43948</v>
      </c>
      <c r="F58" s="37">
        <v>2</v>
      </c>
      <c r="G58" s="39" t="s">
        <v>20</v>
      </c>
      <c r="H58" s="40" t="s">
        <v>532</v>
      </c>
      <c r="I58" s="39">
        <v>0.0125</v>
      </c>
      <c r="J58" s="39" t="s">
        <v>34</v>
      </c>
      <c r="K58" s="37"/>
      <c r="L58" s="26" t="e">
        <f t="shared" si="13"/>
        <v>#DIV/0!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8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8"/>
      <c r="BJ58" s="28"/>
      <c r="BK58" s="47"/>
      <c r="BL58" s="47"/>
      <c r="BM58" s="45">
        <v>97.5</v>
      </c>
      <c r="BN58" s="45">
        <v>97.5</v>
      </c>
      <c r="BO58" s="43"/>
      <c r="BP58" s="43"/>
      <c r="BQ58" s="43"/>
      <c r="BR58" s="43"/>
      <c r="BS58" s="43"/>
      <c r="BT58" s="43"/>
      <c r="BU58" s="43"/>
      <c r="BV58" s="43"/>
      <c r="BW58" s="46"/>
    </row>
    <row r="59" spans="1:75" s="44" customFormat="1" ht="9.75">
      <c r="A59" s="36">
        <f t="shared" si="14"/>
        <v>10</v>
      </c>
      <c r="B59" s="42" t="s">
        <v>504</v>
      </c>
      <c r="C59" s="37" t="s">
        <v>276</v>
      </c>
      <c r="D59" s="38">
        <v>38518</v>
      </c>
      <c r="E59" s="38">
        <v>43997</v>
      </c>
      <c r="F59" s="37">
        <v>0</v>
      </c>
      <c r="G59" s="39" t="s">
        <v>502</v>
      </c>
      <c r="H59" s="40" t="s">
        <v>534</v>
      </c>
      <c r="I59" s="39">
        <v>0.02</v>
      </c>
      <c r="J59" s="39">
        <v>0.07</v>
      </c>
      <c r="K59" s="37" t="s">
        <v>278</v>
      </c>
      <c r="L59" s="26" t="e">
        <f t="shared" si="13"/>
        <v>#DIV/0!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8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8"/>
      <c r="BJ59" s="28"/>
      <c r="BK59" s="47"/>
      <c r="BL59" s="47"/>
      <c r="BM59" s="45">
        <v>99.5</v>
      </c>
      <c r="BN59" s="45">
        <v>99.5</v>
      </c>
      <c r="BO59" s="43"/>
      <c r="BP59" s="43"/>
      <c r="BQ59" s="43"/>
      <c r="BR59" s="43"/>
      <c r="BS59" s="43"/>
      <c r="BT59" s="43"/>
      <c r="BU59" s="43"/>
      <c r="BV59" s="43"/>
      <c r="BW59" s="46"/>
    </row>
    <row r="60" spans="1:75" s="44" customFormat="1" ht="19.5">
      <c r="A60" s="36">
        <f t="shared" si="14"/>
        <v>11</v>
      </c>
      <c r="B60" s="42" t="s">
        <v>480</v>
      </c>
      <c r="C60" s="37" t="s">
        <v>17</v>
      </c>
      <c r="D60" s="38">
        <v>38642</v>
      </c>
      <c r="E60" s="38">
        <v>45947</v>
      </c>
      <c r="F60" s="37">
        <v>3</v>
      </c>
      <c r="G60" s="39" t="s">
        <v>365</v>
      </c>
      <c r="H60" s="41" t="s">
        <v>10</v>
      </c>
      <c r="I60" s="39" t="s">
        <v>72</v>
      </c>
      <c r="J60" s="39" t="s">
        <v>72</v>
      </c>
      <c r="K60" s="37"/>
      <c r="L60" s="26" t="e">
        <f t="shared" si="13"/>
        <v>#DIV/0!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8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8"/>
      <c r="BJ60" s="28"/>
      <c r="BK60" s="47"/>
      <c r="BL60" s="47"/>
      <c r="BM60" s="47">
        <v>99.5</v>
      </c>
      <c r="BN60" s="47">
        <v>0</v>
      </c>
      <c r="BO60" s="43"/>
      <c r="BP60" s="43"/>
      <c r="BQ60" s="43"/>
      <c r="BR60" s="43"/>
      <c r="BS60" s="43"/>
      <c r="BT60" s="43"/>
      <c r="BU60" s="43"/>
      <c r="BV60" s="43"/>
      <c r="BW60" s="46"/>
    </row>
    <row r="61" spans="1:75" s="44" customFormat="1" ht="9.75">
      <c r="A61" s="36">
        <f t="shared" si="14"/>
        <v>12</v>
      </c>
      <c r="B61" s="42" t="s">
        <v>334</v>
      </c>
      <c r="C61" s="37"/>
      <c r="D61" s="38">
        <v>38532</v>
      </c>
      <c r="E61" s="38">
        <v>47663</v>
      </c>
      <c r="F61" s="37">
        <v>3</v>
      </c>
      <c r="G61" s="39">
        <v>0.07</v>
      </c>
      <c r="H61" s="40" t="s">
        <v>407</v>
      </c>
      <c r="I61" s="39">
        <v>0.0125</v>
      </c>
      <c r="J61" s="39">
        <v>0.09</v>
      </c>
      <c r="K61" s="37" t="s">
        <v>335</v>
      </c>
      <c r="L61" s="26" t="e">
        <f t="shared" si="13"/>
        <v>#DIV/0!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8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8"/>
      <c r="BJ61" s="28"/>
      <c r="BK61" s="47"/>
      <c r="BL61" s="47"/>
      <c r="BM61" s="45"/>
      <c r="BN61" s="45"/>
      <c r="BO61" s="43"/>
      <c r="BP61" s="43"/>
      <c r="BQ61" s="43"/>
      <c r="BR61" s="43"/>
      <c r="BS61" s="43"/>
      <c r="BT61" s="43"/>
      <c r="BU61" s="43"/>
      <c r="BV61" s="43"/>
      <c r="BW61" s="46"/>
    </row>
    <row r="62" spans="1:75" s="44" customFormat="1" ht="9.75">
      <c r="A62" s="36">
        <f t="shared" si="14"/>
        <v>13</v>
      </c>
      <c r="B62" s="42" t="s">
        <v>2</v>
      </c>
      <c r="C62" s="37" t="s">
        <v>3</v>
      </c>
      <c r="D62" s="38">
        <v>38390</v>
      </c>
      <c r="E62" s="38">
        <v>49347</v>
      </c>
      <c r="F62" s="37">
        <v>4</v>
      </c>
      <c r="G62" s="39">
        <v>0.06</v>
      </c>
      <c r="H62" s="40" t="s">
        <v>407</v>
      </c>
      <c r="I62" s="39">
        <v>0.025</v>
      </c>
      <c r="J62" s="39">
        <v>0.1</v>
      </c>
      <c r="K62" s="37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6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43"/>
      <c r="BP62" s="43"/>
      <c r="BQ62" s="43"/>
      <c r="BR62" s="43"/>
      <c r="BS62" s="43"/>
      <c r="BT62" s="43"/>
      <c r="BU62" s="43"/>
      <c r="BV62" s="43"/>
      <c r="BW62" s="46"/>
    </row>
    <row r="63" spans="1:75" s="44" customFormat="1" ht="9.75">
      <c r="A63" s="36">
        <f t="shared" si="14"/>
        <v>14</v>
      </c>
      <c r="B63" s="42" t="s">
        <v>21</v>
      </c>
      <c r="C63" s="37" t="s">
        <v>22</v>
      </c>
      <c r="D63" s="38">
        <v>38411</v>
      </c>
      <c r="E63" s="38">
        <v>49368</v>
      </c>
      <c r="F63" s="37">
        <v>5</v>
      </c>
      <c r="G63" s="39" t="s">
        <v>23</v>
      </c>
      <c r="H63" s="40" t="s">
        <v>407</v>
      </c>
      <c r="I63" s="39" t="s">
        <v>72</v>
      </c>
      <c r="J63" s="39" t="s">
        <v>72</v>
      </c>
      <c r="K63" s="37" t="s">
        <v>72</v>
      </c>
      <c r="L63" s="26" t="e">
        <f>(BK63-BL63)/BL63</f>
        <v>#DIV/0!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8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8"/>
      <c r="BJ63" s="28"/>
      <c r="BK63" s="47"/>
      <c r="BL63" s="45"/>
      <c r="BM63" s="45"/>
      <c r="BN63" s="45"/>
      <c r="BO63" s="43"/>
      <c r="BP63" s="43"/>
      <c r="BQ63" s="43"/>
      <c r="BR63" s="43"/>
      <c r="BS63" s="43"/>
      <c r="BT63" s="43"/>
      <c r="BU63" s="43"/>
      <c r="BV63" s="43"/>
      <c r="BW63" s="46"/>
    </row>
    <row r="64" spans="1:75" s="44" customFormat="1" ht="9.75">
      <c r="A64" s="36">
        <f t="shared" si="14"/>
        <v>15</v>
      </c>
      <c r="B64" s="42" t="s">
        <v>503</v>
      </c>
      <c r="C64" s="37" t="s">
        <v>59</v>
      </c>
      <c r="D64" s="38">
        <v>38481</v>
      </c>
      <c r="E64" s="38">
        <v>49438</v>
      </c>
      <c r="F64" s="37">
        <v>5</v>
      </c>
      <c r="G64" s="39">
        <v>0.06</v>
      </c>
      <c r="H64" s="40" t="s">
        <v>407</v>
      </c>
      <c r="I64" s="39">
        <v>0.02</v>
      </c>
      <c r="J64" s="39">
        <v>0.09</v>
      </c>
      <c r="K64" s="37" t="s">
        <v>502</v>
      </c>
      <c r="L64" s="26" t="e">
        <f>(BK64-BL64)/BL64</f>
        <v>#DIV/0!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8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8"/>
      <c r="BJ64" s="28"/>
      <c r="BK64" s="47"/>
      <c r="BL64" s="47"/>
      <c r="BM64" s="45">
        <v>101.4</v>
      </c>
      <c r="BN64" s="45">
        <v>101.8</v>
      </c>
      <c r="BO64" s="43"/>
      <c r="BP64" s="43"/>
      <c r="BQ64" s="43"/>
      <c r="BR64" s="43"/>
      <c r="BS64" s="43"/>
      <c r="BT64" s="43"/>
      <c r="BU64" s="43"/>
      <c r="BV64" s="43"/>
      <c r="BW64" s="46"/>
    </row>
    <row r="65" spans="1:75" s="44" customFormat="1" ht="9.75">
      <c r="A65" s="36">
        <f t="shared" si="14"/>
        <v>16</v>
      </c>
      <c r="B65" s="42" t="s">
        <v>533</v>
      </c>
      <c r="C65" s="37" t="s">
        <v>178</v>
      </c>
      <c r="D65" s="38">
        <v>38440</v>
      </c>
      <c r="E65" s="38">
        <v>54511</v>
      </c>
      <c r="F65" s="37">
        <v>2</v>
      </c>
      <c r="G65" s="39">
        <v>0.06625</v>
      </c>
      <c r="H65" s="40" t="s">
        <v>536</v>
      </c>
      <c r="I65" s="39"/>
      <c r="J65" s="39"/>
      <c r="K65" s="37" t="s">
        <v>502</v>
      </c>
      <c r="L65" s="26" t="e">
        <f>(BK65-BL65)/BL65</f>
        <v>#DIV/0!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8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8"/>
      <c r="BJ65" s="28"/>
      <c r="BK65" s="47"/>
      <c r="BL65" s="47"/>
      <c r="BM65" s="45">
        <v>93.5</v>
      </c>
      <c r="BN65" s="45">
        <v>94.77</v>
      </c>
      <c r="BO65" s="43"/>
      <c r="BP65" s="43"/>
      <c r="BQ65" s="43"/>
      <c r="BR65" s="43"/>
      <c r="BS65" s="43"/>
      <c r="BT65" s="43"/>
      <c r="BU65" s="43"/>
      <c r="BV65" s="43"/>
      <c r="BW65" s="46"/>
    </row>
    <row r="66" spans="1:187" ht="9.75">
      <c r="A66" s="36">
        <v>17</v>
      </c>
      <c r="B66" s="42" t="s">
        <v>468</v>
      </c>
      <c r="C66" s="37" t="s">
        <v>279</v>
      </c>
      <c r="D66" s="38">
        <v>38247</v>
      </c>
      <c r="E66" s="38">
        <v>54683</v>
      </c>
      <c r="F66" s="37">
        <v>0</v>
      </c>
      <c r="G66" s="39" t="s">
        <v>502</v>
      </c>
      <c r="H66" s="40" t="s">
        <v>479</v>
      </c>
      <c r="I66" s="39" t="s">
        <v>63</v>
      </c>
      <c r="J66" s="39">
        <v>0.08</v>
      </c>
      <c r="K66" s="37" t="s">
        <v>478</v>
      </c>
      <c r="L66" s="84" t="e">
        <f>(BK66-BL66)/BL66</f>
        <v>#DIV/0!</v>
      </c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5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5"/>
      <c r="BJ66" s="85"/>
      <c r="BK66" s="87"/>
      <c r="BL66" s="87"/>
      <c r="BM66" s="43">
        <v>87</v>
      </c>
      <c r="BN66" s="43">
        <v>88</v>
      </c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</row>
  </sheetData>
  <mergeCells count="1">
    <mergeCell ref="A49:D49"/>
  </mergeCells>
  <printOptions/>
  <pageMargins left="0.75" right="0.75" top="1" bottom="1" header="0.5" footer="0.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3"/>
  <sheetViews>
    <sheetView showGridLines="0" zoomScale="125" zoomScaleNormal="125" workbookViewId="0" topLeftCell="A1">
      <pane xSplit="5" ySplit="1" topLeftCell="K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25" sqref="AB25"/>
    </sheetView>
  </sheetViews>
  <sheetFormatPr defaultColWidth="11.421875" defaultRowHeight="12.75"/>
  <cols>
    <col min="1" max="1" width="3.00390625" style="6" bestFit="1" customWidth="1"/>
    <col min="2" max="2" width="18.8515625" style="7" bestFit="1" customWidth="1"/>
    <col min="3" max="3" width="12.28125" style="8" bestFit="1" customWidth="1"/>
    <col min="4" max="4" width="11.00390625" style="8" customWidth="1"/>
    <col min="5" max="5" width="10.140625" style="8" bestFit="1" customWidth="1"/>
    <col min="6" max="6" width="5.421875" style="8" customWidth="1"/>
    <col min="7" max="7" width="6.00390625" style="8" bestFit="1" customWidth="1"/>
    <col min="8" max="8" width="5.7109375" style="8" bestFit="1" customWidth="1"/>
    <col min="9" max="9" width="8.421875" style="8" customWidth="1"/>
    <col min="10" max="10" width="6.421875" style="8" customWidth="1"/>
    <col min="11" max="11" width="7.140625" style="8" customWidth="1"/>
    <col min="12" max="12" width="4.28125" style="8" customWidth="1"/>
    <col min="13" max="13" width="7.7109375" style="8" bestFit="1" customWidth="1"/>
    <col min="14" max="14" width="8.28125" style="8" customWidth="1"/>
    <col min="15" max="15" width="7.140625" style="8" bestFit="1" customWidth="1"/>
    <col min="16" max="16" width="7.7109375" style="8" customWidth="1"/>
    <col min="17" max="17" width="6.28125" style="8" customWidth="1"/>
    <col min="18" max="21" width="5.421875" style="8" customWidth="1"/>
    <col min="22" max="22" width="7.00390625" style="9" bestFit="1" customWidth="1"/>
    <col min="23" max="23" width="7.7109375" style="9" bestFit="1" customWidth="1"/>
    <col min="24" max="25" width="9.8515625" style="8" customWidth="1"/>
    <col min="26" max="26" width="11.00390625" style="9" customWidth="1"/>
    <col min="27" max="27" width="10.28125" style="9" bestFit="1" customWidth="1"/>
    <col min="28" max="28" width="5.7109375" style="9" bestFit="1" customWidth="1"/>
    <col min="29" max="31" width="7.7109375" style="9" customWidth="1"/>
    <col min="32" max="32" width="7.7109375" style="106" customWidth="1"/>
    <col min="33" max="37" width="7.7109375" style="95" customWidth="1"/>
    <col min="38" max="38" width="5.421875" style="95" bestFit="1" customWidth="1"/>
    <col min="39" max="39" width="7.7109375" style="95" customWidth="1"/>
    <col min="40" max="42" width="6.7109375" style="95" customWidth="1"/>
    <col min="43" max="44" width="7.7109375" style="95" customWidth="1"/>
    <col min="45" max="45" width="5.7109375" style="123" bestFit="1" customWidth="1"/>
    <col min="46" max="47" width="7.7109375" style="95" customWidth="1"/>
    <col min="48" max="48" width="5.7109375" style="95" bestFit="1" customWidth="1"/>
    <col min="49" max="49" width="6.421875" style="95" customWidth="1"/>
    <col min="50" max="51" width="5.7109375" style="95" bestFit="1" customWidth="1"/>
    <col min="52" max="53" width="6.8515625" style="95" customWidth="1"/>
    <col min="54" max="54" width="5.8515625" style="95" bestFit="1" customWidth="1"/>
    <col min="55" max="57" width="6.8515625" style="95" customWidth="1"/>
    <col min="58" max="65" width="6.140625" style="95" customWidth="1"/>
    <col min="66" max="66" width="6.8515625" style="95" customWidth="1"/>
    <col min="67" max="67" width="8.00390625" style="95" customWidth="1"/>
    <col min="68" max="68" width="6.140625" style="95" customWidth="1"/>
    <col min="69" max="69" width="8.00390625" style="95" bestFit="1" customWidth="1"/>
    <col min="70" max="70" width="5.8515625" style="95" bestFit="1" customWidth="1"/>
    <col min="71" max="71" width="5.8515625" style="123" bestFit="1" customWidth="1"/>
    <col min="72" max="72" width="6.421875" style="95" bestFit="1" customWidth="1"/>
    <col min="73" max="75" width="6.28125" style="94" bestFit="1" customWidth="1"/>
    <col min="76" max="76" width="5.8515625" style="109" bestFit="1" customWidth="1"/>
    <col min="77" max="86" width="20.8515625" style="109" customWidth="1"/>
    <col min="87" max="16384" width="20.8515625" style="6" customWidth="1"/>
  </cols>
  <sheetData>
    <row r="1" spans="2:76" ht="63" customHeight="1">
      <c r="B1" s="3" t="s">
        <v>424</v>
      </c>
      <c r="C1" s="4" t="s">
        <v>139</v>
      </c>
      <c r="D1" s="2" t="s">
        <v>140</v>
      </c>
      <c r="E1" s="2" t="s">
        <v>5</v>
      </c>
      <c r="F1" s="78" t="s">
        <v>156</v>
      </c>
      <c r="G1" s="5" t="s">
        <v>177</v>
      </c>
      <c r="H1" s="5" t="s">
        <v>157</v>
      </c>
      <c r="I1" s="5" t="s">
        <v>159</v>
      </c>
      <c r="J1" s="92" t="s">
        <v>92</v>
      </c>
      <c r="K1" s="5" t="s">
        <v>93</v>
      </c>
      <c r="L1" s="5" t="s">
        <v>435</v>
      </c>
      <c r="M1" s="5" t="s">
        <v>434</v>
      </c>
      <c r="N1" s="5" t="s">
        <v>433</v>
      </c>
      <c r="O1" s="5" t="s">
        <v>381</v>
      </c>
      <c r="P1" s="5" t="s">
        <v>154</v>
      </c>
      <c r="Q1" s="5">
        <v>1</v>
      </c>
      <c r="R1" s="5">
        <v>2</v>
      </c>
      <c r="S1" s="5">
        <v>3</v>
      </c>
      <c r="T1" s="5">
        <v>4</v>
      </c>
      <c r="U1" s="5">
        <v>5</v>
      </c>
      <c r="V1" s="1" t="s">
        <v>137</v>
      </c>
      <c r="W1" s="1" t="s">
        <v>96</v>
      </c>
      <c r="X1" s="5" t="s">
        <v>160</v>
      </c>
      <c r="Y1" s="1" t="s">
        <v>158</v>
      </c>
      <c r="Z1" s="1" t="s">
        <v>94</v>
      </c>
      <c r="AA1" s="1" t="s">
        <v>432</v>
      </c>
      <c r="AB1" s="91">
        <v>39822</v>
      </c>
      <c r="AC1" s="27" t="s">
        <v>95</v>
      </c>
      <c r="AD1" s="27" t="s">
        <v>449</v>
      </c>
      <c r="AE1" s="27" t="s">
        <v>136</v>
      </c>
      <c r="AF1" s="27" t="s">
        <v>450</v>
      </c>
      <c r="AG1" s="27" t="s">
        <v>451</v>
      </c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</row>
    <row r="2" spans="1:86" s="16" customFormat="1" ht="9.75">
      <c r="A2" s="10">
        <f>Dati!A5</f>
        <v>1</v>
      </c>
      <c r="B2" s="10" t="str">
        <f>Dati!B5</f>
        <v> Medio Cen-09 Cms Ind</v>
      </c>
      <c r="C2" s="10" t="str">
        <f>Dati!C5</f>
        <v>IT0001324851</v>
      </c>
      <c r="D2" s="89">
        <f>Dati!D5</f>
        <v>36259</v>
      </c>
      <c r="E2" s="89">
        <f>Dati!E5</f>
        <v>39912</v>
      </c>
      <c r="F2" s="10">
        <f>_XLL.FRAZIONE.ANNO(D2,E2)</f>
        <v>10</v>
      </c>
      <c r="G2" s="10">
        <v>4</v>
      </c>
      <c r="H2" s="10">
        <f>F2-G2</f>
        <v>6</v>
      </c>
      <c r="I2" s="15">
        <f>_XLL.FRAZIONE.ANNO(D2,$AB$1)</f>
        <v>9.75</v>
      </c>
      <c r="J2" s="93">
        <f>_XLL.FRAZIONE.ANNO($AB$1,E2)</f>
        <v>0.25</v>
      </c>
      <c r="K2" s="15">
        <f aca="true" t="shared" si="0" ref="K2:K11">IF(I2&gt;G2,J2,F2-G2)</f>
        <v>0.25</v>
      </c>
      <c r="L2" s="15">
        <f>IF(I2&gt;G2,0,G2-I2)</f>
        <v>0</v>
      </c>
      <c r="M2" s="15">
        <f>IF(L2=0,0,INT(G2-L2)+1)</f>
        <v>0</v>
      </c>
      <c r="N2" s="90">
        <f>IF(L2=0,V2,INDEX($Q$2:$U$44,A2,M2))</f>
        <v>0.04</v>
      </c>
      <c r="O2" s="15">
        <f>(_XLL.FRAZIONE.ANNO(D2,$AB$1,1)-TRUNC(_XLL.FRAZIONE.ANNO(D2,$AB$1,1)))*N2*(1-$C$47)*100</f>
        <v>2.6402439024390256</v>
      </c>
      <c r="P2" s="89">
        <f>_XLL.DATA.MESE(D2,12*G2)</f>
        <v>37720</v>
      </c>
      <c r="Q2" s="90">
        <v>0.04</v>
      </c>
      <c r="R2" s="90">
        <v>0.04</v>
      </c>
      <c r="S2" s="90">
        <v>0.04</v>
      </c>
      <c r="T2" s="90">
        <v>0.04</v>
      </c>
      <c r="U2" s="90"/>
      <c r="V2" s="90">
        <f>Dati!I5</f>
        <v>0.04</v>
      </c>
      <c r="W2" s="90"/>
      <c r="X2" s="90"/>
      <c r="Y2" s="90">
        <f aca="true" t="shared" si="1" ref="Y2:Y44">K2*V2</f>
        <v>0.01</v>
      </c>
      <c r="Z2" s="90">
        <f aca="true" t="shared" si="2" ref="Z2:Z7">IF(W2=0,0,W2-SUM(Q2:U2))</f>
        <v>0</v>
      </c>
      <c r="AA2" s="90">
        <f>(Z2+Y2+X2)</f>
        <v>0.01</v>
      </c>
      <c r="AB2" s="28">
        <f>HLOOKUP($AB$1,Dati!$L$1:$IV$47,A2+4,FALSE)</f>
        <v>100</v>
      </c>
      <c r="AC2" s="28">
        <f>100+AA2*100*(1-$C$47)</f>
        <v>100.875</v>
      </c>
      <c r="AD2" s="28">
        <f>AC2-AB2-O2</f>
        <v>-1.7652439024390256</v>
      </c>
      <c r="AE2" s="28">
        <f aca="true" t="shared" si="3" ref="AE2:AE10">IF(AB2&gt;100,AD2,AD2-(100-AB2)*$C$47)</f>
        <v>-1.7652439024390256</v>
      </c>
      <c r="AF2" s="104">
        <f>AD2/AB2/_XLL.FRAZIONE.ANNO($AB$1,E2)</f>
        <v>-0.07060975609756102</v>
      </c>
      <c r="AG2" s="104">
        <f>AE2/AB2/_XLL.FRAZIONE.ANNO($AB$1,E2)</f>
        <v>-0.07060975609756102</v>
      </c>
      <c r="AH2" s="110"/>
      <c r="AI2" s="111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2"/>
      <c r="BV2" s="112"/>
      <c r="BW2" s="112"/>
      <c r="BX2" s="113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86" s="16" customFormat="1" ht="9.75">
      <c r="A3" s="10">
        <f>Dati!A6</f>
        <v>2</v>
      </c>
      <c r="B3" s="10" t="str">
        <f>Dati!B6</f>
        <v>Bca Carige-09 137Ind</v>
      </c>
      <c r="C3" s="10" t="str">
        <f>Dati!C6</f>
        <v>IT0001358503</v>
      </c>
      <c r="D3" s="89">
        <f>Dati!D6</f>
        <v>36405</v>
      </c>
      <c r="E3" s="89">
        <f>Dati!E6</f>
        <v>40058</v>
      </c>
      <c r="F3" s="10">
        <f>_XLL.FRAZIONE.ANNO(D3,E3)</f>
        <v>10</v>
      </c>
      <c r="G3" s="10">
        <f>Dati!F6</f>
        <v>0</v>
      </c>
      <c r="H3" s="10">
        <f>F3-G3</f>
        <v>10</v>
      </c>
      <c r="I3" s="15">
        <f>_XLL.FRAZIONE.ANNO(D3,$AB$1)</f>
        <v>9.352777777777778</v>
      </c>
      <c r="J3" s="93">
        <f>_XLL.FRAZIONE.ANNO($AB$1,E3)</f>
        <v>0.6472222222222223</v>
      </c>
      <c r="K3" s="15">
        <f t="shared" si="0"/>
        <v>0.6472222222222223</v>
      </c>
      <c r="L3" s="15">
        <f aca="true" t="shared" si="4" ref="L3:L44">IF(I3&gt;G3,0,G3-I3)</f>
        <v>0</v>
      </c>
      <c r="M3" s="15">
        <f aca="true" t="shared" si="5" ref="M3:M44">IF(L3=0,0,INT(G3-L3)+1)</f>
        <v>0</v>
      </c>
      <c r="N3" s="90">
        <f aca="true" t="shared" si="6" ref="N3:N44">IF(L3=0,V3,INDEX($Q$2:$U$44,A3,M3))</f>
        <v>0.0375</v>
      </c>
      <c r="O3" s="15">
        <f>(_XLL.FRAZIONE.ANNO(D3,$AB$1,1)-TRUNC(_XLL.FRAZIONE.ANNO(D3,$AB$1,1)))*N3*(1-$C$47)*100</f>
        <v>1.1637086236933825</v>
      </c>
      <c r="P3" s="89">
        <f>_XLL.DATA.MESE(D3,12*G3)</f>
        <v>36405</v>
      </c>
      <c r="Q3" s="90"/>
      <c r="R3" s="90"/>
      <c r="S3" s="90"/>
      <c r="T3" s="90"/>
      <c r="U3" s="90"/>
      <c r="V3" s="90">
        <f>Dati!I6</f>
        <v>0.0375</v>
      </c>
      <c r="W3" s="90"/>
      <c r="X3" s="90"/>
      <c r="Y3" s="90">
        <f t="shared" si="1"/>
        <v>0.024270833333333335</v>
      </c>
      <c r="Z3" s="90">
        <f t="shared" si="2"/>
        <v>0</v>
      </c>
      <c r="AA3" s="90">
        <f aca="true" t="shared" si="7" ref="AA3:AA44">(Z3+Y3+X3)</f>
        <v>0.024270833333333335</v>
      </c>
      <c r="AB3" s="28">
        <f>HLOOKUP($AB$1,Dati!$L$1:$IV$47,A3+4,FALSE)</f>
        <v>100.2</v>
      </c>
      <c r="AC3" s="28">
        <f aca="true" t="shared" si="8" ref="AC3:AC44">100+AA3*100*(1-$C$47)</f>
        <v>102.12369791666667</v>
      </c>
      <c r="AD3" s="28">
        <f aca="true" t="shared" si="9" ref="AD3:AD44">AC3-AB3-O3</f>
        <v>0.7599892929732861</v>
      </c>
      <c r="AE3" s="28">
        <f t="shared" si="3"/>
        <v>0.7599892929732861</v>
      </c>
      <c r="AF3" s="104">
        <f>AD3/AB3/_XLL.FRAZIONE.ANNO($AB$1,E3)</f>
        <v>0.011718886067795009</v>
      </c>
      <c r="AG3" s="104">
        <f>AE3/AB3/_XLL.FRAZIONE.ANNO($AB$1,E3)</f>
        <v>0.011718886067795009</v>
      </c>
      <c r="AH3" s="110"/>
      <c r="AI3" s="111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5"/>
      <c r="BS3" s="110"/>
      <c r="BT3" s="115"/>
      <c r="BU3" s="112"/>
      <c r="BV3" s="112"/>
      <c r="BW3" s="112"/>
      <c r="BX3" s="113"/>
      <c r="BY3" s="114"/>
      <c r="BZ3" s="114"/>
      <c r="CA3" s="114"/>
      <c r="CB3" s="114"/>
      <c r="CC3" s="114"/>
      <c r="CD3" s="114"/>
      <c r="CE3" s="114"/>
      <c r="CF3" s="114"/>
      <c r="CG3" s="114"/>
      <c r="CH3" s="114"/>
    </row>
    <row r="4" spans="1:86" s="16" customFormat="1" ht="9.75">
      <c r="A4" s="10">
        <f>Dati!A7</f>
        <v>3</v>
      </c>
      <c r="B4" s="10" t="str">
        <f>Dati!B7</f>
        <v>Mediolomb-13 32Tf/Tv</v>
      </c>
      <c r="C4" s="10" t="str">
        <f>Dati!C7</f>
        <v>IT0001212908</v>
      </c>
      <c r="D4" s="89">
        <f>Dati!D7</f>
        <v>35877</v>
      </c>
      <c r="E4" s="89">
        <f>Dati!E7</f>
        <v>41356</v>
      </c>
      <c r="F4" s="10">
        <f>_XLL.FRAZIONE.ANNO(D4,E4)</f>
        <v>15</v>
      </c>
      <c r="G4" s="10">
        <f>Dati!F7</f>
        <v>4</v>
      </c>
      <c r="H4" s="10">
        <f>F4-G4</f>
        <v>11</v>
      </c>
      <c r="I4" s="15">
        <f>_XLL.FRAZIONE.ANNO(D4,$AB$1)</f>
        <v>10.794444444444444</v>
      </c>
      <c r="J4" s="93">
        <f>_XLL.FRAZIONE.ANNO($AB$1,E4)</f>
        <v>4.205555555555556</v>
      </c>
      <c r="K4" s="15">
        <f t="shared" si="0"/>
        <v>4.205555555555556</v>
      </c>
      <c r="L4" s="15">
        <f t="shared" si="4"/>
        <v>0</v>
      </c>
      <c r="M4" s="15">
        <f t="shared" si="5"/>
        <v>0</v>
      </c>
      <c r="N4" s="90">
        <f t="shared" si="6"/>
        <v>0.04</v>
      </c>
      <c r="O4" s="15">
        <f>(_XLL.FRAZIONE.ANNO(D4,$AB$1,1)-TRUNC(_XLL.FRAZIONE.ANNO(D4,$AB$1,1)))*N4*(1-$C$47)*100</f>
        <v>2.8028747433264907</v>
      </c>
      <c r="P4" s="89">
        <f>_XLL.DATA.MESE(D4,12*G4)</f>
        <v>37338</v>
      </c>
      <c r="Q4" s="90">
        <v>0.08</v>
      </c>
      <c r="R4" s="90">
        <v>0.06125</v>
      </c>
      <c r="S4" s="90">
        <v>0.06125</v>
      </c>
      <c r="T4" s="90">
        <v>0.06125</v>
      </c>
      <c r="U4" s="90"/>
      <c r="V4" s="90">
        <f>Dati!I7</f>
        <v>0.04</v>
      </c>
      <c r="W4" s="90"/>
      <c r="X4" s="90"/>
      <c r="Y4" s="90">
        <f t="shared" si="1"/>
        <v>0.16822222222222225</v>
      </c>
      <c r="Z4" s="90">
        <f t="shared" si="2"/>
        <v>0</v>
      </c>
      <c r="AA4" s="90">
        <f t="shared" si="7"/>
        <v>0.16822222222222225</v>
      </c>
      <c r="AB4" s="28">
        <f>HLOOKUP($AB$1,Dati!$L$1:$IV$47,A4+4,FALSE)</f>
        <v>99.75</v>
      </c>
      <c r="AC4" s="28">
        <f t="shared" si="8"/>
        <v>114.71944444444445</v>
      </c>
      <c r="AD4" s="28">
        <f t="shared" si="9"/>
        <v>12.166569701117957</v>
      </c>
      <c r="AE4" s="28">
        <f t="shared" si="3"/>
        <v>12.135319701117957</v>
      </c>
      <c r="AF4" s="104">
        <f>AD4/AB4/_XLL.FRAZIONE.ANNO($AB$1,E4)</f>
        <v>0.029002261879285167</v>
      </c>
      <c r="AG4" s="104">
        <f>AE4/AB4/_XLL.FRAZIONE.ANNO($AB$1,E4)</f>
        <v>0.028927769174604042</v>
      </c>
      <c r="AH4" s="110"/>
      <c r="AI4" s="111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5"/>
      <c r="BS4" s="110"/>
      <c r="BT4" s="115"/>
      <c r="BU4" s="112"/>
      <c r="BV4" s="112"/>
      <c r="BW4" s="112"/>
      <c r="BX4" s="113"/>
      <c r="BY4" s="114"/>
      <c r="BZ4" s="114"/>
      <c r="CA4" s="114"/>
      <c r="CB4" s="114"/>
      <c r="CC4" s="114"/>
      <c r="CD4" s="114"/>
      <c r="CE4" s="114"/>
      <c r="CF4" s="114"/>
      <c r="CG4" s="114"/>
      <c r="CH4" s="114"/>
    </row>
    <row r="5" spans="1:86" s="16" customFormat="1" ht="9.75">
      <c r="A5" s="10">
        <f>Dati!A8</f>
        <v>4</v>
      </c>
      <c r="B5" s="10" t="str">
        <f>Dati!B8</f>
        <v>Mpaschi-13 35A Tf-Tv</v>
      </c>
      <c r="C5" s="10" t="str">
        <f>Dati!C8</f>
        <v>IT0003510119</v>
      </c>
      <c r="D5" s="89">
        <f>Dati!D8</f>
        <v>37865</v>
      </c>
      <c r="E5" s="89">
        <f>Dati!E8</f>
        <v>41518</v>
      </c>
      <c r="F5" s="10">
        <f>_XLL.FRAZIONE.ANNO(D5,E5)</f>
        <v>10</v>
      </c>
      <c r="G5" s="10"/>
      <c r="H5" s="10"/>
      <c r="I5" s="15">
        <f>_XLL.FRAZIONE.ANNO(D5,$AB$1)</f>
        <v>5.355555555555555</v>
      </c>
      <c r="J5" s="93">
        <f>_XLL.FRAZIONE.ANNO($AB$1,E5)</f>
        <v>4.644444444444445</v>
      </c>
      <c r="K5" s="15">
        <f t="shared" si="0"/>
        <v>4.644444444444445</v>
      </c>
      <c r="L5" s="15">
        <f t="shared" si="4"/>
        <v>0</v>
      </c>
      <c r="M5" s="15">
        <f t="shared" si="5"/>
        <v>0</v>
      </c>
      <c r="N5" s="90">
        <f t="shared" si="6"/>
        <v>0.02</v>
      </c>
      <c r="O5" s="15">
        <f>(_XLL.FRAZIONE.ANNO(D5,$AB$1,1)-TRUNC(_XLL.FRAZIONE.ANNO(D5,$AB$1,1)))*N5*(1-$C$47)*100</f>
        <v>0.6255377395385215</v>
      </c>
      <c r="P5" s="89"/>
      <c r="Q5" s="90"/>
      <c r="R5" s="90"/>
      <c r="S5" s="90"/>
      <c r="T5" s="90"/>
      <c r="U5" s="90"/>
      <c r="V5" s="90">
        <v>0.02</v>
      </c>
      <c r="W5" s="90"/>
      <c r="X5" s="90"/>
      <c r="Y5" s="90">
        <f t="shared" si="1"/>
        <v>0.0928888888888889</v>
      </c>
      <c r="Z5" s="90">
        <f t="shared" si="2"/>
        <v>0</v>
      </c>
      <c r="AA5" s="90">
        <f t="shared" si="7"/>
        <v>0.0928888888888889</v>
      </c>
      <c r="AB5" s="28">
        <f>HLOOKUP($AB$1,Dati!$L$1:$IV$47,A5+4,FALSE)</f>
        <v>92.5</v>
      </c>
      <c r="AC5" s="28">
        <f t="shared" si="8"/>
        <v>108.12777777777778</v>
      </c>
      <c r="AD5" s="28">
        <f t="shared" si="9"/>
        <v>15.002240038239258</v>
      </c>
      <c r="AE5" s="28">
        <f t="shared" si="3"/>
        <v>14.064740038239258</v>
      </c>
      <c r="AF5" s="104">
        <f>AD5/AB5/_XLL.FRAZIONE.ANNO($AB$1,E5)</f>
        <v>0.03492051218004741</v>
      </c>
      <c r="AG5" s="104">
        <f>AE5/AB5/_XLL.FRAZIONE.ANNO($AB$1,E5)</f>
        <v>0.032738306050472864</v>
      </c>
      <c r="AH5" s="110"/>
      <c r="AI5" s="111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5"/>
      <c r="BU5" s="112"/>
      <c r="BV5" s="112"/>
      <c r="BW5" s="112"/>
      <c r="BX5" s="113"/>
      <c r="BY5" s="114"/>
      <c r="BZ5" s="114"/>
      <c r="CA5" s="114"/>
      <c r="CB5" s="114"/>
      <c r="CC5" s="114"/>
      <c r="CD5" s="114"/>
      <c r="CE5" s="114"/>
      <c r="CF5" s="114"/>
      <c r="CG5" s="114"/>
      <c r="CH5" s="114"/>
    </row>
    <row r="6" spans="1:86" s="16" customFormat="1" ht="9.75">
      <c r="A6" s="10">
        <f>Dati!A9</f>
        <v>5</v>
      </c>
      <c r="B6" s="10" t="str">
        <f>Dati!B9</f>
        <v>Mpaschi-99/14Eu 3 Sd </v>
      </c>
      <c r="C6" s="10" t="str">
        <f>Dati!C9</f>
        <v>IT0001296133</v>
      </c>
      <c r="D6" s="89">
        <f>Dati!D9</f>
        <v>36164</v>
      </c>
      <c r="E6" s="89">
        <f>Dati!E9</f>
        <v>41643</v>
      </c>
      <c r="F6" s="10">
        <f>_XLL.FRAZIONE.ANNO(D6,E6)</f>
        <v>15</v>
      </c>
      <c r="G6" s="10">
        <f>Dati!F9</f>
        <v>4</v>
      </c>
      <c r="H6" s="10">
        <f aca="true" t="shared" si="10" ref="H6:H44">F6-G6</f>
        <v>11</v>
      </c>
      <c r="I6" s="15">
        <f>_XLL.FRAZIONE.ANNO(D6,$AB$1)</f>
        <v>10.01388888888889</v>
      </c>
      <c r="J6" s="93">
        <f>_XLL.FRAZIONE.ANNO($AB$1,E6)</f>
        <v>4.986111111111111</v>
      </c>
      <c r="K6" s="15">
        <f t="shared" si="0"/>
        <v>4.986111111111111</v>
      </c>
      <c r="L6" s="15">
        <f t="shared" si="4"/>
        <v>0</v>
      </c>
      <c r="M6" s="15">
        <f t="shared" si="5"/>
        <v>0</v>
      </c>
      <c r="N6" s="90">
        <f t="shared" si="6"/>
        <v>0.03</v>
      </c>
      <c r="O6" s="15">
        <f>(_XLL.FRAZIONE.ANNO(D6,$AB$1,1)-TRUNC(_XLL.FRAZIONE.ANNO(D6,$AB$1,1)))*N6*(1-$C$47)*100</f>
        <v>0.03789198606271871</v>
      </c>
      <c r="P6" s="89">
        <f>_XLL.DATA.MESE(D6,12*G6)</f>
        <v>37625</v>
      </c>
      <c r="Q6" s="90">
        <v>0.06</v>
      </c>
      <c r="R6" s="90">
        <v>0.05</v>
      </c>
      <c r="S6" s="90">
        <v>0.04</v>
      </c>
      <c r="T6" s="90">
        <v>0.04</v>
      </c>
      <c r="U6" s="90"/>
      <c r="V6" s="90">
        <f>Dati!I9</f>
        <v>0.03</v>
      </c>
      <c r="W6" s="90"/>
      <c r="X6" s="90"/>
      <c r="Y6" s="90">
        <f t="shared" si="1"/>
        <v>0.14958333333333332</v>
      </c>
      <c r="Z6" s="90">
        <f t="shared" si="2"/>
        <v>0</v>
      </c>
      <c r="AA6" s="90">
        <f t="shared" si="7"/>
        <v>0.14958333333333332</v>
      </c>
      <c r="AB6" s="28">
        <f>HLOOKUP($AB$1,Dati!$L$1:$IV$47,A6+4,FALSE)</f>
        <v>95</v>
      </c>
      <c r="AC6" s="28">
        <f t="shared" si="8"/>
        <v>113.08854166666667</v>
      </c>
      <c r="AD6" s="28">
        <f t="shared" si="9"/>
        <v>18.050649680603954</v>
      </c>
      <c r="AE6" s="28">
        <f t="shared" si="3"/>
        <v>17.425649680603954</v>
      </c>
      <c r="AF6" s="104">
        <f>AD6/AB6/_XLL.FRAZIONE.ANNO($AB$1,E6)</f>
        <v>0.0381072211406974</v>
      </c>
      <c r="AG6" s="104">
        <f>AE6/AB6/_XLL.FRAZIONE.ANNO($AB$1,E6)</f>
        <v>0.036787766515275905</v>
      </c>
      <c r="AH6" s="110"/>
      <c r="AI6" s="111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5"/>
      <c r="BU6" s="112"/>
      <c r="BV6" s="112"/>
      <c r="BW6" s="112"/>
      <c r="BX6" s="113"/>
      <c r="BY6" s="114"/>
      <c r="BZ6" s="114"/>
      <c r="CA6" s="114"/>
      <c r="CB6" s="114"/>
      <c r="CC6" s="114"/>
      <c r="CD6" s="114"/>
      <c r="CE6" s="114"/>
      <c r="CF6" s="114"/>
      <c r="CG6" s="114"/>
      <c r="CH6" s="114"/>
    </row>
    <row r="7" spans="1:86" s="16" customFormat="1" ht="9.75">
      <c r="A7" s="10">
        <f>Dati!A10</f>
        <v>6</v>
      </c>
      <c r="B7" s="10" t="str">
        <f>Dati!B10</f>
        <v>Efib-14Eu Sd-Lifestl </v>
      </c>
      <c r="C7" s="10" t="str">
        <f>Dati!C10</f>
        <v>IT0001310793</v>
      </c>
      <c r="D7" s="89">
        <f>Dati!D10</f>
        <v>36222</v>
      </c>
      <c r="E7" s="89">
        <f>Dati!E10</f>
        <v>41701</v>
      </c>
      <c r="F7" s="10">
        <f>_XLL.FRAZIONE.ANNO(D7,E7)</f>
        <v>15</v>
      </c>
      <c r="G7" s="10">
        <f>Dati!F10</f>
        <v>4</v>
      </c>
      <c r="H7" s="10">
        <f t="shared" si="10"/>
        <v>11</v>
      </c>
      <c r="I7" s="15">
        <f>_XLL.FRAZIONE.ANNO(D7,$AB$1)</f>
        <v>9.85</v>
      </c>
      <c r="J7" s="93">
        <f>_XLL.FRAZIONE.ANNO($AB$1,E7)</f>
        <v>5.15</v>
      </c>
      <c r="K7" s="15">
        <f t="shared" si="0"/>
        <v>5.15</v>
      </c>
      <c r="L7" s="15">
        <f t="shared" si="4"/>
        <v>0</v>
      </c>
      <c r="M7" s="15">
        <f t="shared" si="5"/>
        <v>0</v>
      </c>
      <c r="N7" s="90">
        <f t="shared" si="6"/>
        <v>0</v>
      </c>
      <c r="O7" s="15">
        <f>(_XLL.FRAZIONE.ANNO(D7,$AB$1,1)-TRUNC(_XLL.FRAZIONE.ANNO(D7,$AB$1,1)))*N7*(1-$C$47)*100</f>
        <v>0</v>
      </c>
      <c r="P7" s="89">
        <f>_XLL.DATA.MESE(D7,12*G7)</f>
        <v>37683</v>
      </c>
      <c r="Q7" s="90">
        <v>0.1</v>
      </c>
      <c r="R7" s="90">
        <v>0.06</v>
      </c>
      <c r="S7" s="90">
        <v>0.04</v>
      </c>
      <c r="T7" s="90">
        <v>0.04</v>
      </c>
      <c r="U7" s="90"/>
      <c r="V7" s="90">
        <f>Dati!I10</f>
        <v>0</v>
      </c>
      <c r="W7" s="90">
        <f>Dati!K10</f>
        <v>0</v>
      </c>
      <c r="X7" s="90"/>
      <c r="Y7" s="90">
        <f t="shared" si="1"/>
        <v>0</v>
      </c>
      <c r="Z7" s="90">
        <f t="shared" si="2"/>
        <v>0</v>
      </c>
      <c r="AA7" s="90">
        <f t="shared" si="7"/>
        <v>0</v>
      </c>
      <c r="AB7" s="28">
        <f>HLOOKUP($AB$1,Dati!$L$1:$IV$47,A7+4,FALSE)</f>
        <v>87</v>
      </c>
      <c r="AC7" s="28">
        <f t="shared" si="8"/>
        <v>100</v>
      </c>
      <c r="AD7" s="28">
        <f t="shared" si="9"/>
        <v>13</v>
      </c>
      <c r="AE7" s="28">
        <f t="shared" si="3"/>
        <v>11.375</v>
      </c>
      <c r="AF7" s="104">
        <f>AD7/AB7/_XLL.FRAZIONE.ANNO($AB$1,E7)</f>
        <v>0.029014618904140164</v>
      </c>
      <c r="AG7" s="104">
        <f>AE7/AB7/_XLL.FRAZIONE.ANNO($AB$1,E7)</f>
        <v>0.02538779154112264</v>
      </c>
      <c r="AH7" s="110"/>
      <c r="AI7" s="111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5"/>
      <c r="BU7" s="112"/>
      <c r="BV7" s="112"/>
      <c r="BW7" s="112"/>
      <c r="BX7" s="113"/>
      <c r="BY7" s="114"/>
      <c r="BZ7" s="114"/>
      <c r="CA7" s="114"/>
      <c r="CB7" s="114"/>
      <c r="CC7" s="114"/>
      <c r="CD7" s="114"/>
      <c r="CE7" s="114"/>
      <c r="CF7" s="114"/>
      <c r="CG7" s="114"/>
      <c r="CH7" s="114"/>
    </row>
    <row r="8" spans="1:86" s="16" customFormat="1" ht="11.25" customHeight="1">
      <c r="A8" s="10">
        <f>Dati!A11</f>
        <v>7</v>
      </c>
      <c r="B8" s="10" t="str">
        <f>Dati!B11</f>
        <v>Bei-04/14Fx Cms Link</v>
      </c>
      <c r="C8" s="10" t="str">
        <f>Dati!C11</f>
        <v>XS0187245021</v>
      </c>
      <c r="D8" s="89">
        <f>Dati!D11</f>
        <v>38076</v>
      </c>
      <c r="E8" s="89">
        <f>Dati!E11</f>
        <v>41728</v>
      </c>
      <c r="F8" s="10">
        <f>_XLL.FRAZIONE.ANNO(D8,E8)</f>
        <v>10</v>
      </c>
      <c r="G8" s="10">
        <f>Dati!F11</f>
        <v>3</v>
      </c>
      <c r="H8" s="10">
        <f t="shared" si="10"/>
        <v>7</v>
      </c>
      <c r="I8" s="15">
        <f>_XLL.FRAZIONE.ANNO(D8,$AB$1)</f>
        <v>4.775</v>
      </c>
      <c r="J8" s="93">
        <f>_XLL.FRAZIONE.ANNO($AB$1,E8)</f>
        <v>5.225</v>
      </c>
      <c r="K8" s="15">
        <f t="shared" si="0"/>
        <v>5.225</v>
      </c>
      <c r="L8" s="15">
        <f t="shared" si="4"/>
        <v>0</v>
      </c>
      <c r="M8" s="15">
        <f t="shared" si="5"/>
        <v>0</v>
      </c>
      <c r="N8" s="90">
        <f t="shared" si="6"/>
        <v>0</v>
      </c>
      <c r="O8" s="15">
        <f>(_XLL.FRAZIONE.ANNO(D8,$AB$1,1)-TRUNC(_XLL.FRAZIONE.ANNO(D8,$AB$1,1)))*N8*(1-$C$47)*100</f>
        <v>0</v>
      </c>
      <c r="P8" s="89">
        <f>_XLL.DATA.MESE(D8,12*G8)</f>
        <v>39171</v>
      </c>
      <c r="Q8" s="90">
        <v>0.0475</v>
      </c>
      <c r="R8" s="90">
        <v>0.0475</v>
      </c>
      <c r="S8" s="90">
        <v>0.0475</v>
      </c>
      <c r="T8" s="90"/>
      <c r="U8" s="90"/>
      <c r="V8" s="90">
        <f>Dati!I11</f>
        <v>0</v>
      </c>
      <c r="W8" s="90">
        <v>0.25</v>
      </c>
      <c r="X8" s="90"/>
      <c r="Y8" s="90">
        <f t="shared" si="1"/>
        <v>0</v>
      </c>
      <c r="Z8" s="90">
        <f>IF(W8=0,0,W8-SUM(Q8:U8))</f>
        <v>0.10749999999999998</v>
      </c>
      <c r="AA8" s="90">
        <f t="shared" si="7"/>
        <v>0.10749999999999998</v>
      </c>
      <c r="AB8" s="28">
        <f>HLOOKUP($AB$1,Dati!$L$1:$IV$47,A8+4,FALSE)</f>
        <v>94</v>
      </c>
      <c r="AC8" s="28">
        <f t="shared" si="8"/>
        <v>109.40625</v>
      </c>
      <c r="AD8" s="28">
        <f t="shared" si="9"/>
        <v>15.40625</v>
      </c>
      <c r="AE8" s="28">
        <f t="shared" si="3"/>
        <v>14.65625</v>
      </c>
      <c r="AF8" s="104">
        <f>AD8/AB8/_XLL.FRAZIONE.ANNO($AB$1,E8)</f>
        <v>0.03136770843937697</v>
      </c>
      <c r="AG8" s="104">
        <f>AE8/AB8/_XLL.FRAZIONE.ANNO($AB$1,E8)</f>
        <v>0.029840680036648685</v>
      </c>
      <c r="AH8" s="110"/>
      <c r="AI8" s="111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6"/>
      <c r="BV8" s="116"/>
      <c r="BW8" s="116"/>
      <c r="BX8" s="117"/>
      <c r="BY8" s="114"/>
      <c r="BZ8" s="114"/>
      <c r="CA8" s="114"/>
      <c r="CB8" s="114"/>
      <c r="CC8" s="114"/>
      <c r="CD8" s="114"/>
      <c r="CE8" s="114"/>
      <c r="CF8" s="114"/>
      <c r="CG8" s="114"/>
      <c r="CH8" s="114"/>
    </row>
    <row r="9" spans="1:86" s="16" customFormat="1" ht="9.75">
      <c r="A9" s="10">
        <f>Dati!A12</f>
        <v>8</v>
      </c>
      <c r="B9" s="10" t="str">
        <f>Dati!B12</f>
        <v>Bca Carige-14 133Ind</v>
      </c>
      <c r="C9" s="10" t="str">
        <f>Dati!C12</f>
        <v>IT0001336251</v>
      </c>
      <c r="D9" s="89">
        <f>Dati!D12</f>
        <v>36313</v>
      </c>
      <c r="E9" s="89">
        <f>Dati!E12</f>
        <v>41792</v>
      </c>
      <c r="F9" s="10">
        <f>_XLL.FRAZIONE.ANNO(D9,E9)</f>
        <v>15</v>
      </c>
      <c r="G9" s="10">
        <f>Dati!F12</f>
        <v>0</v>
      </c>
      <c r="H9" s="10">
        <f t="shared" si="10"/>
        <v>15</v>
      </c>
      <c r="I9" s="15">
        <f>_XLL.FRAZIONE.ANNO(D9,$AB$1)</f>
        <v>9.602777777777778</v>
      </c>
      <c r="J9" s="93">
        <f>_XLL.FRAZIONE.ANNO($AB$1,E9)</f>
        <v>5.397222222222222</v>
      </c>
      <c r="K9" s="15">
        <f t="shared" si="0"/>
        <v>5.397222222222222</v>
      </c>
      <c r="L9" s="15">
        <f t="shared" si="4"/>
        <v>0</v>
      </c>
      <c r="M9" s="15">
        <f t="shared" si="5"/>
        <v>0</v>
      </c>
      <c r="N9" s="90">
        <f t="shared" si="6"/>
        <v>0.035</v>
      </c>
      <c r="O9" s="15">
        <f>(_XLL.FRAZIONE.ANNO(D9,$AB$1,1)-TRUNC(_XLL.FRAZIONE.ANNO(D9,$AB$1,1)))*N9*(1-$C$47)*100</f>
        <v>1.8574695121951212</v>
      </c>
      <c r="P9" s="89">
        <f>_XLL.DATA.MESE(D9,12*G9)</f>
        <v>36313</v>
      </c>
      <c r="Q9" s="90"/>
      <c r="R9" s="90"/>
      <c r="S9" s="90"/>
      <c r="T9" s="90"/>
      <c r="U9" s="90"/>
      <c r="V9" s="90">
        <f>Dati!I12</f>
        <v>0.035</v>
      </c>
      <c r="W9" s="90"/>
      <c r="X9" s="90"/>
      <c r="Y9" s="90">
        <f t="shared" si="1"/>
        <v>0.18890277777777778</v>
      </c>
      <c r="Z9" s="90">
        <f aca="true" t="shared" si="11" ref="Z9:Z44">IF(W9=0,0,W9-SUM(Q9:U9))</f>
        <v>0</v>
      </c>
      <c r="AA9" s="90">
        <f t="shared" si="7"/>
        <v>0.18890277777777778</v>
      </c>
      <c r="AB9" s="28">
        <f>HLOOKUP($AB$1,Dati!$L$1:$IV$47,A9+4,FALSE)</f>
        <v>95.99</v>
      </c>
      <c r="AC9" s="28">
        <f t="shared" si="8"/>
        <v>116.52899305555556</v>
      </c>
      <c r="AD9" s="28">
        <f t="shared" si="9"/>
        <v>18.681523543360445</v>
      </c>
      <c r="AE9" s="28">
        <f t="shared" si="3"/>
        <v>18.180273543360443</v>
      </c>
      <c r="AF9" s="104">
        <f>AD9/AB9/_XLL.FRAZIONE.ANNO($AB$1,E9)</f>
        <v>0.03605919275242827</v>
      </c>
      <c r="AG9" s="104">
        <f>AE9/AB9/_XLL.FRAZIONE.ANNO($AB$1,E9)</f>
        <v>0.03509167688975236</v>
      </c>
      <c r="AH9" s="110"/>
      <c r="AI9" s="111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5"/>
      <c r="BS9" s="110"/>
      <c r="BT9" s="115"/>
      <c r="BU9" s="112"/>
      <c r="BV9" s="112"/>
      <c r="BW9" s="112"/>
      <c r="BX9" s="113"/>
      <c r="BY9" s="114"/>
      <c r="BZ9" s="114"/>
      <c r="CA9" s="114"/>
      <c r="CB9" s="114"/>
      <c r="CC9" s="114"/>
      <c r="CD9" s="114"/>
      <c r="CE9" s="114"/>
      <c r="CF9" s="114"/>
      <c r="CG9" s="114"/>
      <c r="CH9" s="114"/>
    </row>
    <row r="10" spans="1:86" s="16" customFormat="1" ht="9.75">
      <c r="A10" s="10">
        <f>Dati!A13</f>
        <v>9</v>
      </c>
      <c r="B10" s="10" t="str">
        <f>Dati!B13</f>
        <v>Bca Carige-14 134Ind</v>
      </c>
      <c r="C10" s="10" t="str">
        <f>Dati!C13</f>
        <v>IT0001336301</v>
      </c>
      <c r="D10" s="89">
        <f>Dati!D13</f>
        <v>36313</v>
      </c>
      <c r="E10" s="89">
        <f>Dati!E13</f>
        <v>41792</v>
      </c>
      <c r="F10" s="10">
        <f>_XLL.FRAZIONE.ANNO(D10,E10)</f>
        <v>15</v>
      </c>
      <c r="G10" s="10">
        <f>Dati!F13</f>
        <v>0</v>
      </c>
      <c r="H10" s="10">
        <f t="shared" si="10"/>
        <v>15</v>
      </c>
      <c r="I10" s="15">
        <f>_XLL.FRAZIONE.ANNO(D10,$AB$1)</f>
        <v>9.602777777777778</v>
      </c>
      <c r="J10" s="93">
        <f>_XLL.FRAZIONE.ANNO($AB$1,E10)</f>
        <v>5.397222222222222</v>
      </c>
      <c r="K10" s="15">
        <f t="shared" si="0"/>
        <v>5.397222222222222</v>
      </c>
      <c r="L10" s="15">
        <f t="shared" si="4"/>
        <v>0</v>
      </c>
      <c r="M10" s="15">
        <f t="shared" si="5"/>
        <v>0</v>
      </c>
      <c r="N10" s="90">
        <f t="shared" si="6"/>
        <v>0.04</v>
      </c>
      <c r="O10" s="15">
        <f>(_XLL.FRAZIONE.ANNO(D10,$AB$1,1)-TRUNC(_XLL.FRAZIONE.ANNO(D10,$AB$1,1)))*N10*(1-$C$47)*100</f>
        <v>2.122822299651567</v>
      </c>
      <c r="P10" s="89">
        <f>_XLL.DATA.MESE(D10,12*G10)</f>
        <v>36313</v>
      </c>
      <c r="Q10" s="90"/>
      <c r="R10" s="90"/>
      <c r="S10" s="90"/>
      <c r="T10" s="90"/>
      <c r="U10" s="90"/>
      <c r="V10" s="90">
        <f>Dati!I13</f>
        <v>0.04</v>
      </c>
      <c r="W10" s="90"/>
      <c r="X10" s="90"/>
      <c r="Y10" s="90">
        <f t="shared" si="1"/>
        <v>0.21588888888888888</v>
      </c>
      <c r="Z10" s="90">
        <f t="shared" si="11"/>
        <v>0</v>
      </c>
      <c r="AA10" s="90">
        <f t="shared" si="7"/>
        <v>0.21588888888888888</v>
      </c>
      <c r="AB10" s="28">
        <f>HLOOKUP($AB$1,Dati!$L$1:$IV$47,A10+4,FALSE)</f>
        <v>100.25</v>
      </c>
      <c r="AC10" s="28">
        <f t="shared" si="8"/>
        <v>118.89027777777778</v>
      </c>
      <c r="AD10" s="28">
        <f t="shared" si="9"/>
        <v>16.517455478126216</v>
      </c>
      <c r="AE10" s="28">
        <f t="shared" si="3"/>
        <v>16.517455478126216</v>
      </c>
      <c r="AF10" s="104">
        <f>AD10/AB10/_XLL.FRAZIONE.ANNO($AB$1,E10)</f>
        <v>0.030527304857390428</v>
      </c>
      <c r="AG10" s="104">
        <f>AE10/AB10/_XLL.FRAZIONE.ANNO($AB$1,E10)</f>
        <v>0.030527304857390428</v>
      </c>
      <c r="AH10" s="110"/>
      <c r="AI10" s="111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5"/>
      <c r="BS10" s="110"/>
      <c r="BT10" s="115"/>
      <c r="BU10" s="112"/>
      <c r="BV10" s="112"/>
      <c r="BW10" s="112"/>
      <c r="BX10" s="113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</row>
    <row r="11" spans="1:86" s="16" customFormat="1" ht="9.75">
      <c r="A11" s="10">
        <f>Dati!A14</f>
        <v>10</v>
      </c>
      <c r="B11" s="10" t="str">
        <f>Dati!B14</f>
        <v>Crediop-99/14 7 Ind</v>
      </c>
      <c r="C11" s="10" t="str">
        <f>Dati!C14</f>
        <v>IT0001355194</v>
      </c>
      <c r="D11" s="89">
        <f>Dati!D14</f>
        <v>36371</v>
      </c>
      <c r="E11" s="89">
        <f>Dati!E14</f>
        <v>41850</v>
      </c>
      <c r="F11" s="10">
        <f>_XLL.FRAZIONE.ANNO(D11,E11)</f>
        <v>15</v>
      </c>
      <c r="G11" s="10">
        <f>Dati!F14</f>
        <v>0</v>
      </c>
      <c r="H11" s="10">
        <f t="shared" si="10"/>
        <v>15</v>
      </c>
      <c r="I11" s="15">
        <f>_XLL.FRAZIONE.ANNO(D11,$AB$1)</f>
        <v>9.441666666666666</v>
      </c>
      <c r="J11" s="93">
        <f>_XLL.FRAZIONE.ANNO($AB$1,E11)</f>
        <v>5.558333333333334</v>
      </c>
      <c r="K11" s="15">
        <f t="shared" si="0"/>
        <v>5.558333333333334</v>
      </c>
      <c r="L11" s="15">
        <f t="shared" si="4"/>
        <v>0</v>
      </c>
      <c r="M11" s="15">
        <f t="shared" si="5"/>
        <v>0</v>
      </c>
      <c r="N11" s="90">
        <f t="shared" si="6"/>
        <v>0.0475</v>
      </c>
      <c r="O11" s="15">
        <f>(_XLL.FRAZIONE.ANNO(D11,$AB$1,1)-TRUNC(_XLL.FRAZIONE.ANNO(D11,$AB$1,1)))*N11*(1-$C$47)*100</f>
        <v>1.8608993902439073</v>
      </c>
      <c r="P11" s="89">
        <f>_XLL.DATA.MESE(D11,12*G11)</f>
        <v>36371</v>
      </c>
      <c r="Q11" s="90"/>
      <c r="R11" s="90"/>
      <c r="S11" s="90"/>
      <c r="T11" s="90"/>
      <c r="U11" s="90"/>
      <c r="V11" s="90">
        <f>Dati!I14</f>
        <v>0.0475</v>
      </c>
      <c r="W11" s="90"/>
      <c r="X11" s="90"/>
      <c r="Y11" s="90">
        <f t="shared" si="1"/>
        <v>0.26402083333333337</v>
      </c>
      <c r="Z11" s="90">
        <f t="shared" si="11"/>
        <v>0</v>
      </c>
      <c r="AA11" s="90">
        <f t="shared" si="7"/>
        <v>0.26402083333333337</v>
      </c>
      <c r="AB11" s="28">
        <f>HLOOKUP($AB$1,Dati!$L$1:$IV$47,A11+4,FALSE)</f>
        <v>97</v>
      </c>
      <c r="AC11" s="28">
        <f t="shared" si="8"/>
        <v>123.10182291666666</v>
      </c>
      <c r="AD11" s="28">
        <f t="shared" si="9"/>
        <v>24.240923526422755</v>
      </c>
      <c r="AE11" s="28">
        <f>IF(AB11&gt;100,AD11,AD11-(100-AB11)*$C$47)</f>
        <v>23.865923526422755</v>
      </c>
      <c r="AF11" s="104">
        <f>AD11/AB11/_XLL.FRAZIONE.ANNO($AB$1,E11)</f>
        <v>0.044960676720980704</v>
      </c>
      <c r="AG11" s="104">
        <f>AE11/AB11/_XLL.FRAZIONE.ANNO($AB$1,E11)</f>
        <v>0.04426514819658311</v>
      </c>
      <c r="AH11" s="110"/>
      <c r="AI11" s="111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6"/>
      <c r="BV11" s="116"/>
      <c r="BW11" s="112"/>
      <c r="BX11" s="113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</row>
    <row r="12" spans="1:86" s="16" customFormat="1" ht="11.25" customHeight="1">
      <c r="A12" s="10">
        <f>Dati!A15</f>
        <v>11</v>
      </c>
      <c r="B12" s="10" t="str">
        <f>Dati!B15</f>
        <v>Bei-15 Fix Cms Link</v>
      </c>
      <c r="C12" s="10" t="str">
        <f>Dati!C15</f>
        <v>XS0209787166</v>
      </c>
      <c r="D12" s="89">
        <f>Dati!D15</f>
        <v>38387</v>
      </c>
      <c r="E12" s="89">
        <f>Dati!E15</f>
        <v>42039</v>
      </c>
      <c r="F12" s="10">
        <f>_XLL.FRAZIONE.ANNO(D12,E12)</f>
        <v>10</v>
      </c>
      <c r="G12" s="10">
        <f>Dati!F15</f>
        <v>2</v>
      </c>
      <c r="H12" s="10">
        <f t="shared" si="10"/>
        <v>8</v>
      </c>
      <c r="I12" s="15">
        <f>_XLL.FRAZIONE.ANNO(D12,$AB$1)</f>
        <v>3.9305555555555554</v>
      </c>
      <c r="J12" s="93">
        <f>_XLL.FRAZIONE.ANNO($AB$1,E12)</f>
        <v>6.069444444444445</v>
      </c>
      <c r="K12" s="15">
        <f>IF(I12&gt;G12,J12,F12-G12)</f>
        <v>6.069444444444445</v>
      </c>
      <c r="L12" s="15">
        <f t="shared" si="4"/>
        <v>0</v>
      </c>
      <c r="M12" s="15">
        <f t="shared" si="5"/>
        <v>0</v>
      </c>
      <c r="N12" s="90">
        <f t="shared" si="6"/>
        <v>0.02</v>
      </c>
      <c r="O12" s="15">
        <f>(_XLL.FRAZIONE.ANNO(D12,$AB$1,1)-TRUNC(_XLL.FRAZIONE.ANNO(D12,$AB$1,1)))*N12*(1-$C$47)*100</f>
        <v>1.626369112814896</v>
      </c>
      <c r="P12" s="89">
        <f>_XLL.DATA.MESE(D12,12*G12)</f>
        <v>39117</v>
      </c>
      <c r="Q12" s="90">
        <v>0.05</v>
      </c>
      <c r="R12" s="90">
        <v>0.04</v>
      </c>
      <c r="S12" s="90"/>
      <c r="T12" s="90"/>
      <c r="U12" s="90"/>
      <c r="V12" s="90">
        <f>Dati!I15</f>
        <v>0.02</v>
      </c>
      <c r="W12" s="90"/>
      <c r="X12" s="90">
        <f>R12*L12</f>
        <v>0</v>
      </c>
      <c r="Y12" s="90">
        <f t="shared" si="1"/>
        <v>0.1213888888888889</v>
      </c>
      <c r="Z12" s="90">
        <f t="shared" si="11"/>
        <v>0</v>
      </c>
      <c r="AA12" s="90">
        <f t="shared" si="7"/>
        <v>0.1213888888888889</v>
      </c>
      <c r="AB12" s="28">
        <f>HLOOKUP($AB$1,Dati!$L$1:$IV$47,A12+4,FALSE)</f>
        <v>93.5</v>
      </c>
      <c r="AC12" s="28">
        <f t="shared" si="8"/>
        <v>110.62152777777777</v>
      </c>
      <c r="AD12" s="28">
        <f t="shared" si="9"/>
        <v>15.495158664962876</v>
      </c>
      <c r="AE12" s="28">
        <f aca="true" t="shared" si="12" ref="AE12:AE44">IF(AB12&gt;100,AD12,AD12-(100-AB12)*$C$47)</f>
        <v>14.682658664962876</v>
      </c>
      <c r="AF12" s="104">
        <f>AD12/AB12/_XLL.FRAZIONE.ANNO($AB$1,E12)</f>
        <v>0.027304578467120914</v>
      </c>
      <c r="AG12" s="104">
        <f>AE12/AB12/_XLL.FRAZIONE.ANNO($AB$1,E12)</f>
        <v>0.025872842885432446</v>
      </c>
      <c r="AH12" s="110"/>
      <c r="AI12" s="111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6"/>
      <c r="BV12" s="116"/>
      <c r="BW12" s="112"/>
      <c r="BX12" s="113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</row>
    <row r="13" spans="1:86" s="16" customFormat="1" ht="11.25" customHeight="1">
      <c r="A13" s="10">
        <f>Dati!A16</f>
        <v>12</v>
      </c>
      <c r="B13" s="10" t="str">
        <f>Dati!B16</f>
        <v>Bei-15 Fix Cms Linke</v>
      </c>
      <c r="C13" s="10" t="str">
        <f>Dati!C16</f>
        <v>IT0006585449</v>
      </c>
      <c r="D13" s="89">
        <f>Dati!D16</f>
        <v>38408</v>
      </c>
      <c r="E13" s="89">
        <f>Dati!E16</f>
        <v>42060</v>
      </c>
      <c r="F13" s="10">
        <f>_XLL.FRAZIONE.ANNO(D13,E13)</f>
        <v>10</v>
      </c>
      <c r="G13" s="10">
        <f>Dati!F16</f>
        <v>2</v>
      </c>
      <c r="H13" s="10">
        <f t="shared" si="10"/>
        <v>8</v>
      </c>
      <c r="I13" s="15">
        <f>_XLL.FRAZIONE.ANNO(D13,$AB$1)</f>
        <v>3.8722222222222222</v>
      </c>
      <c r="J13" s="93">
        <f>_XLL.FRAZIONE.ANNO($AB$1,E13)</f>
        <v>6.127777777777778</v>
      </c>
      <c r="K13" s="15">
        <f aca="true" t="shared" si="13" ref="K13:K44">IF(I13&gt;G13,J13,F13-G13)</f>
        <v>6.127777777777778</v>
      </c>
      <c r="L13" s="15">
        <f t="shared" si="4"/>
        <v>0</v>
      </c>
      <c r="M13" s="15">
        <f t="shared" si="5"/>
        <v>0</v>
      </c>
      <c r="N13" s="90">
        <f t="shared" si="6"/>
        <v>0.015</v>
      </c>
      <c r="O13" s="15">
        <f>(_XLL.FRAZIONE.ANNO(D13,$AB$1,1)-TRUNC(_XLL.FRAZIONE.ANNO(D13,$AB$1,1)))*N13*(1-$C$47)*100</f>
        <v>1.1443044906900333</v>
      </c>
      <c r="P13" s="89">
        <f>_XLL.DATA.MESE(D13,12*G13)</f>
        <v>39138</v>
      </c>
      <c r="Q13" s="90">
        <v>0.05</v>
      </c>
      <c r="R13" s="90">
        <v>0.04</v>
      </c>
      <c r="S13" s="90">
        <v>0.04</v>
      </c>
      <c r="T13" s="90"/>
      <c r="U13" s="90"/>
      <c r="V13" s="90">
        <f>Dati!I16</f>
        <v>0.015</v>
      </c>
      <c r="W13" s="90"/>
      <c r="X13" s="90">
        <f>L13*S13</f>
        <v>0</v>
      </c>
      <c r="Y13" s="90">
        <f t="shared" si="1"/>
        <v>0.09191666666666667</v>
      </c>
      <c r="Z13" s="90">
        <f t="shared" si="11"/>
        <v>0</v>
      </c>
      <c r="AA13" s="90">
        <f t="shared" si="7"/>
        <v>0.09191666666666667</v>
      </c>
      <c r="AB13" s="28">
        <f>HLOOKUP($AB$1,Dati!$L$1:$IV$47,A13+4,FALSE)</f>
        <v>92.94</v>
      </c>
      <c r="AC13" s="28">
        <f t="shared" si="8"/>
        <v>108.04270833333334</v>
      </c>
      <c r="AD13" s="28">
        <f t="shared" si="9"/>
        <v>13.958403842643307</v>
      </c>
      <c r="AE13" s="28">
        <f t="shared" si="12"/>
        <v>13.075903842643307</v>
      </c>
      <c r="AF13" s="104">
        <f>AD13/AB13/_XLL.FRAZIONE.ANNO($AB$1,E13)</f>
        <v>0.024509253493131836</v>
      </c>
      <c r="AG13" s="104">
        <f>AE13/AB13/_XLL.FRAZIONE.ANNO($AB$1,E13)</f>
        <v>0.022959691204239577</v>
      </c>
      <c r="AH13" s="110"/>
      <c r="AI13" s="111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2"/>
      <c r="BV13" s="112"/>
      <c r="BW13" s="112"/>
      <c r="BX13" s="113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</row>
    <row r="14" spans="1:86" s="103" customFormat="1" ht="11.25" customHeight="1">
      <c r="A14" s="100">
        <f>Dati!A17</f>
        <v>13</v>
      </c>
      <c r="B14" s="100" t="str">
        <f>Dati!B17</f>
        <v>Bei-04/13Mg15 Tarn</v>
      </c>
      <c r="C14" s="100" t="str">
        <f>Dati!C17</f>
        <v>IT0006571829</v>
      </c>
      <c r="D14" s="101">
        <f>Dati!D17</f>
        <v>38120</v>
      </c>
      <c r="E14" s="101">
        <f>Dati!E17</f>
        <v>42137</v>
      </c>
      <c r="F14" s="100">
        <f>_XLL.FRAZIONE.ANNO(D14,E14)</f>
        <v>11</v>
      </c>
      <c r="G14" s="100">
        <f>Dati!F17</f>
        <v>3</v>
      </c>
      <c r="H14" s="100">
        <f t="shared" si="10"/>
        <v>8</v>
      </c>
      <c r="I14" s="20">
        <f>_XLL.FRAZIONE.ANNO(D14,$AB$1)</f>
        <v>4.655555555555556</v>
      </c>
      <c r="J14" s="63">
        <f>_XLL.FRAZIONE.ANNO($AB$1,E14)</f>
        <v>6.344444444444444</v>
      </c>
      <c r="K14" s="20">
        <f t="shared" si="13"/>
        <v>6.344444444444444</v>
      </c>
      <c r="L14" s="20">
        <f t="shared" si="4"/>
        <v>0</v>
      </c>
      <c r="M14" s="15">
        <f t="shared" si="5"/>
        <v>0</v>
      </c>
      <c r="N14" s="90">
        <f t="shared" si="6"/>
        <v>0</v>
      </c>
      <c r="O14" s="15">
        <f>(_XLL.FRAZIONE.ANNO(D14,$AB$1,1)-TRUNC(_XLL.FRAZIONE.ANNO(D14,$AB$1,1)))*N14*(1-$C$47)*100</f>
        <v>0</v>
      </c>
      <c r="P14" s="101">
        <f>_XLL.DATA.MESE(D14,12*G14)</f>
        <v>39215</v>
      </c>
      <c r="Q14" s="102">
        <v>0.05</v>
      </c>
      <c r="R14" s="102">
        <v>0.04</v>
      </c>
      <c r="S14" s="102">
        <v>0.04</v>
      </c>
      <c r="T14" s="102"/>
      <c r="U14" s="102"/>
      <c r="V14" s="102">
        <f>Dati!I17</f>
        <v>0</v>
      </c>
      <c r="W14" s="102">
        <v>0.25</v>
      </c>
      <c r="X14" s="102">
        <f>L14*S14</f>
        <v>0</v>
      </c>
      <c r="Y14" s="102">
        <f t="shared" si="1"/>
        <v>0</v>
      </c>
      <c r="Z14" s="102">
        <f t="shared" si="11"/>
        <v>0.12</v>
      </c>
      <c r="AA14" s="102">
        <f t="shared" si="7"/>
        <v>0.12</v>
      </c>
      <c r="AB14" s="28">
        <f>HLOOKUP($AB$1,Dati!$L$1:$IV$47,A14+4,FALSE)</f>
        <v>92.75</v>
      </c>
      <c r="AC14" s="63">
        <f t="shared" si="8"/>
        <v>110.5</v>
      </c>
      <c r="AD14" s="28">
        <f t="shared" si="9"/>
        <v>17.75</v>
      </c>
      <c r="AE14" s="28">
        <f t="shared" si="12"/>
        <v>16.84375</v>
      </c>
      <c r="AF14" s="105">
        <f>AD14/AB14/_XLL.FRAZIONE.ANNO($AB$1,E14)</f>
        <v>0.030164132533362288</v>
      </c>
      <c r="AG14" s="104">
        <f>AE14/AB14/_XLL.FRAZIONE.ANNO($AB$1,E14)</f>
        <v>0.02862406238641245</v>
      </c>
      <c r="AH14" s="118"/>
      <c r="AI14" s="119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6"/>
      <c r="BV14" s="116"/>
      <c r="BW14" s="116"/>
      <c r="BX14" s="117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</row>
    <row r="15" spans="1:86" s="103" customFormat="1" ht="11.25" customHeight="1">
      <c r="A15" s="100">
        <f>Dati!A18</f>
        <v>14</v>
      </c>
      <c r="B15" s="100" t="str">
        <f>Dati!B18</f>
        <v>Dexia C-04/15 Tarn</v>
      </c>
      <c r="C15" s="100" t="str">
        <f>Dati!C18</f>
        <v>IT0003666069</v>
      </c>
      <c r="D15" s="101">
        <f>Dati!D18</f>
        <v>38142</v>
      </c>
      <c r="E15" s="101">
        <f>Dati!E18</f>
        <v>42159</v>
      </c>
      <c r="F15" s="100">
        <f>_XLL.FRAZIONE.ANNO(D15,E15)</f>
        <v>11</v>
      </c>
      <c r="G15" s="100">
        <f>Dati!F18</f>
        <v>3</v>
      </c>
      <c r="H15" s="100">
        <f t="shared" si="10"/>
        <v>8</v>
      </c>
      <c r="I15" s="20">
        <f>_XLL.FRAZIONE.ANNO(D15,$AB$1)</f>
        <v>4.597222222222222</v>
      </c>
      <c r="J15" s="63">
        <f>_XLL.FRAZIONE.ANNO($AB$1,E15)</f>
        <v>6.402777777777778</v>
      </c>
      <c r="K15" s="20">
        <f t="shared" si="13"/>
        <v>6.402777777777778</v>
      </c>
      <c r="L15" s="20">
        <f t="shared" si="4"/>
        <v>0</v>
      </c>
      <c r="M15" s="15">
        <f t="shared" si="5"/>
        <v>0</v>
      </c>
      <c r="N15" s="90">
        <f t="shared" si="6"/>
        <v>0</v>
      </c>
      <c r="O15" s="15">
        <f>(_XLL.FRAZIONE.ANNO(D15,$AB$1,1)-TRUNC(_XLL.FRAZIONE.ANNO(D15,$AB$1,1)))*N15*(1-$C$47)*100</f>
        <v>0</v>
      </c>
      <c r="P15" s="101">
        <f>_XLL.DATA.MESE(D15,12*G15)</f>
        <v>39237</v>
      </c>
      <c r="Q15" s="102">
        <v>0.06</v>
      </c>
      <c r="R15" s="102">
        <v>0.05</v>
      </c>
      <c r="S15" s="102">
        <v>0.04</v>
      </c>
      <c r="T15" s="102"/>
      <c r="U15" s="102"/>
      <c r="V15" s="102">
        <f>Dati!I18</f>
        <v>0</v>
      </c>
      <c r="W15" s="102">
        <v>0.25</v>
      </c>
      <c r="X15" s="102">
        <f>L15*S15</f>
        <v>0</v>
      </c>
      <c r="Y15" s="102">
        <f t="shared" si="1"/>
        <v>0</v>
      </c>
      <c r="Z15" s="102">
        <f t="shared" si="11"/>
        <v>0.1</v>
      </c>
      <c r="AA15" s="102">
        <f t="shared" si="7"/>
        <v>0.1</v>
      </c>
      <c r="AB15" s="28">
        <f>HLOOKUP($AB$1,Dati!$L$1:$IV$47,A15+4,FALSE)</f>
        <v>76.5</v>
      </c>
      <c r="AC15" s="63">
        <f t="shared" si="8"/>
        <v>108.75</v>
      </c>
      <c r="AD15" s="28">
        <f t="shared" si="9"/>
        <v>32.25</v>
      </c>
      <c r="AE15" s="28">
        <f t="shared" si="12"/>
        <v>29.3125</v>
      </c>
      <c r="AF15" s="105">
        <f>AD15/AB15/_XLL.FRAZIONE.ANNO($AB$1,E15)</f>
        <v>0.06584152099017482</v>
      </c>
      <c r="AG15" s="104">
        <f>AE15/AB15/_XLL.FRAZIONE.ANNO($AB$1,E15)</f>
        <v>0.059844328186806184</v>
      </c>
      <c r="AH15" s="118"/>
      <c r="AI15" s="119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6"/>
      <c r="BV15" s="116"/>
      <c r="BW15" s="116"/>
      <c r="BX15" s="117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</row>
    <row r="16" spans="1:86" s="103" customFormat="1" ht="11.25" customHeight="1">
      <c r="A16" s="100">
        <f>Dati!A19</f>
        <v>15</v>
      </c>
      <c r="B16" s="100" t="str">
        <f>Dati!B19</f>
        <v>Bei-05/16 Fix Cms Lk</v>
      </c>
      <c r="C16" s="100" t="str">
        <f>Dati!C19</f>
        <v>XS0222046533</v>
      </c>
      <c r="D16" s="101">
        <f>Dati!D19</f>
        <v>38530</v>
      </c>
      <c r="E16" s="101">
        <f>Dati!E19</f>
        <v>42548</v>
      </c>
      <c r="F16" s="100">
        <f>_XLL.FRAZIONE.ANNO(D16,E16)</f>
        <v>11</v>
      </c>
      <c r="G16" s="100">
        <f>Dati!F19</f>
        <v>2</v>
      </c>
      <c r="H16" s="100">
        <f t="shared" si="10"/>
        <v>9</v>
      </c>
      <c r="I16" s="20">
        <f>_XLL.FRAZIONE.ANNO(D16,$AB$1)</f>
        <v>3.533333333333333</v>
      </c>
      <c r="J16" s="63">
        <f>_XLL.FRAZIONE.ANNO($AB$1,E16)</f>
        <v>7.466666666666667</v>
      </c>
      <c r="K16" s="20">
        <f t="shared" si="13"/>
        <v>7.466666666666667</v>
      </c>
      <c r="L16" s="20">
        <f t="shared" si="4"/>
        <v>0</v>
      </c>
      <c r="M16" s="15">
        <f t="shared" si="5"/>
        <v>0</v>
      </c>
      <c r="N16" s="90">
        <f t="shared" si="6"/>
        <v>0</v>
      </c>
      <c r="O16" s="15">
        <f>(_XLL.FRAZIONE.ANNO(D16,$AB$1,1)-TRUNC(_XLL.FRAZIONE.ANNO(D16,$AB$1,1)))*N16*(1-$C$47)*100</f>
        <v>0</v>
      </c>
      <c r="P16" s="101">
        <f>_XLL.DATA.MESE(D16,12*G16)</f>
        <v>39260</v>
      </c>
      <c r="Q16" s="102">
        <v>0.04</v>
      </c>
      <c r="R16" s="102">
        <v>0.04</v>
      </c>
      <c r="S16" s="102"/>
      <c r="T16" s="102"/>
      <c r="U16" s="102"/>
      <c r="V16" s="102">
        <f>Dati!I19</f>
        <v>0</v>
      </c>
      <c r="W16" s="102">
        <v>0.165</v>
      </c>
      <c r="X16" s="102">
        <f>L16*R16</f>
        <v>0</v>
      </c>
      <c r="Y16" s="102">
        <f t="shared" si="1"/>
        <v>0</v>
      </c>
      <c r="Z16" s="102">
        <f t="shared" si="11"/>
        <v>0.085</v>
      </c>
      <c r="AA16" s="102">
        <f t="shared" si="7"/>
        <v>0.085</v>
      </c>
      <c r="AB16" s="28">
        <f>HLOOKUP($AB$1,Dati!$L$1:$IV$47,A16+4,FALSE)</f>
        <v>86.5</v>
      </c>
      <c r="AC16" s="63">
        <f t="shared" si="8"/>
        <v>107.4375</v>
      </c>
      <c r="AD16" s="28">
        <f t="shared" si="9"/>
        <v>20.9375</v>
      </c>
      <c r="AE16" s="28">
        <f t="shared" si="12"/>
        <v>19.25</v>
      </c>
      <c r="AF16" s="105">
        <f>AD16/AB16/_XLL.FRAZIONE.ANNO($AB$1,E16)</f>
        <v>0.03241768166804294</v>
      </c>
      <c r="AG16" s="104">
        <f>AE16/AB16/_XLL.FRAZIONE.ANNO($AB$1,E16)</f>
        <v>0.02980491329479769</v>
      </c>
      <c r="AH16" s="118"/>
      <c r="AI16" s="119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6"/>
      <c r="BV16" s="116"/>
      <c r="BW16" s="116"/>
      <c r="BX16" s="117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</row>
    <row r="17" spans="1:86" s="103" customFormat="1" ht="9.75">
      <c r="A17" s="100">
        <f>Dati!A20</f>
        <v>16</v>
      </c>
      <c r="B17" s="100" t="str">
        <f>Dati!B20</f>
        <v>Ebrd-05/17 Cms</v>
      </c>
      <c r="C17" s="100" t="str">
        <f>Dati!C20</f>
        <v>IT0006589987</v>
      </c>
      <c r="D17" s="101">
        <f>Dati!D20</f>
        <v>38495</v>
      </c>
      <c r="E17" s="101">
        <f>Dati!E20</f>
        <v>42878</v>
      </c>
      <c r="F17" s="100">
        <f>_XLL.FRAZIONE.ANNO(D17,E17)</f>
        <v>12</v>
      </c>
      <c r="G17" s="100">
        <f>Dati!F20</f>
        <v>3</v>
      </c>
      <c r="H17" s="100">
        <f t="shared" si="10"/>
        <v>9</v>
      </c>
      <c r="I17" s="20">
        <f>_XLL.FRAZIONE.ANNO(D17,$AB$1)</f>
        <v>3.6277777777777778</v>
      </c>
      <c r="J17" s="63">
        <f>_XLL.FRAZIONE.ANNO($AB$1,E17)</f>
        <v>8.372222222222222</v>
      </c>
      <c r="K17" s="20">
        <f t="shared" si="13"/>
        <v>8.372222222222222</v>
      </c>
      <c r="L17" s="20">
        <f t="shared" si="4"/>
        <v>0</v>
      </c>
      <c r="M17" s="15">
        <f t="shared" si="5"/>
        <v>0</v>
      </c>
      <c r="N17" s="90">
        <f t="shared" si="6"/>
        <v>0.01</v>
      </c>
      <c r="O17" s="15">
        <f>(_XLL.FRAZIONE.ANNO(D17,$AB$1,1)-TRUNC(_XLL.FRAZIONE.ANNO(D17,$AB$1,1)))*N17*(1-$C$47)*100</f>
        <v>0.554422234392114</v>
      </c>
      <c r="P17" s="101">
        <f>_XLL.DATA.MESE(D17,12*G17)</f>
        <v>39591</v>
      </c>
      <c r="Q17" s="102">
        <v>0.04</v>
      </c>
      <c r="R17" s="102">
        <v>0.04</v>
      </c>
      <c r="S17" s="102">
        <v>0.04</v>
      </c>
      <c r="T17" s="102"/>
      <c r="U17" s="102"/>
      <c r="V17" s="102">
        <f>Dati!I20</f>
        <v>0.01</v>
      </c>
      <c r="W17" s="102"/>
      <c r="X17" s="102">
        <f>(S17+(L17-1)*R17)</f>
        <v>0</v>
      </c>
      <c r="Y17" s="102">
        <f t="shared" si="1"/>
        <v>0.08372222222222223</v>
      </c>
      <c r="Z17" s="102">
        <f t="shared" si="11"/>
        <v>0</v>
      </c>
      <c r="AA17" s="102">
        <f t="shared" si="7"/>
        <v>0.08372222222222223</v>
      </c>
      <c r="AB17" s="28">
        <f>HLOOKUP($AB$1,Dati!$L$1:$IV$47,A17+4,FALSE)</f>
        <v>84.47</v>
      </c>
      <c r="AC17" s="63">
        <f t="shared" si="8"/>
        <v>107.32569444444445</v>
      </c>
      <c r="AD17" s="28">
        <f t="shared" si="9"/>
        <v>22.30127221005234</v>
      </c>
      <c r="AE17" s="28">
        <f t="shared" si="12"/>
        <v>20.36002221005234</v>
      </c>
      <c r="AF17" s="105">
        <f>AD17/AB17/_XLL.FRAZIONE.ANNO($AB$1,E17)</f>
        <v>0.03153453252886963</v>
      </c>
      <c r="AG17" s="104">
        <f>AE17/AB17/_XLL.FRAZIONE.ANNO($AB$1,E17)</f>
        <v>0.02878955857872544</v>
      </c>
      <c r="AH17" s="118"/>
      <c r="AI17" s="119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6"/>
      <c r="BV17" s="116"/>
      <c r="BW17" s="116"/>
      <c r="BX17" s="117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</row>
    <row r="18" spans="1:86" s="103" customFormat="1" ht="9.75">
      <c r="A18" s="100">
        <f>Dati!A21</f>
        <v>17</v>
      </c>
      <c r="B18" s="100" t="str">
        <f>Dati!B21</f>
        <v>Mcr Lomb-19Eu Sd Ind </v>
      </c>
      <c r="C18" s="100" t="str">
        <f>Dati!C21</f>
        <v>IT0001292850</v>
      </c>
      <c r="D18" s="101">
        <f>Dati!D21</f>
        <v>36175</v>
      </c>
      <c r="E18" s="101">
        <f>Dati!E21</f>
        <v>43480</v>
      </c>
      <c r="F18" s="100">
        <f>_XLL.FRAZIONE.ANNO(D18,E18)</f>
        <v>20</v>
      </c>
      <c r="G18" s="100">
        <f>Dati!F21</f>
        <v>5</v>
      </c>
      <c r="H18" s="100">
        <f t="shared" si="10"/>
        <v>15</v>
      </c>
      <c r="I18" s="20">
        <f>_XLL.FRAZIONE.ANNO(D18,$AB$1)</f>
        <v>9.983333333333333</v>
      </c>
      <c r="J18" s="63">
        <f>_XLL.FRAZIONE.ANNO($AB$1,E18)</f>
        <v>10.016666666666667</v>
      </c>
      <c r="K18" s="20">
        <f t="shared" si="13"/>
        <v>10.016666666666667</v>
      </c>
      <c r="L18" s="20">
        <f t="shared" si="4"/>
        <v>0</v>
      </c>
      <c r="M18" s="15">
        <f t="shared" si="5"/>
        <v>0</v>
      </c>
      <c r="N18" s="90">
        <f t="shared" si="6"/>
        <v>0</v>
      </c>
      <c r="O18" s="15">
        <f>(_XLL.FRAZIONE.ANNO(D18,$AB$1,1)-TRUNC(_XLL.FRAZIONE.ANNO(D18,$AB$1,1)))*N18*(1-$C$47)*100</f>
        <v>0</v>
      </c>
      <c r="P18" s="101">
        <f>_XLL.DATA.MESE(D18,12*G18)</f>
        <v>38001</v>
      </c>
      <c r="Q18" s="102">
        <v>0.1</v>
      </c>
      <c r="R18" s="102">
        <v>0.06</v>
      </c>
      <c r="S18" s="102">
        <v>0.0425</v>
      </c>
      <c r="T18" s="102">
        <v>0.0425</v>
      </c>
      <c r="U18" s="102">
        <v>0.0425</v>
      </c>
      <c r="V18" s="102">
        <f>Dati!I21</f>
        <v>0</v>
      </c>
      <c r="W18" s="102"/>
      <c r="X18" s="102"/>
      <c r="Y18" s="102">
        <f t="shared" si="1"/>
        <v>0</v>
      </c>
      <c r="Z18" s="102">
        <f t="shared" si="11"/>
        <v>0</v>
      </c>
      <c r="AA18" s="102">
        <f t="shared" si="7"/>
        <v>0</v>
      </c>
      <c r="AB18" s="28">
        <f>HLOOKUP($AB$1,Dati!$L$1:$IV$47,A18+4,FALSE)</f>
        <v>81.88</v>
      </c>
      <c r="AC18" s="63">
        <f t="shared" si="8"/>
        <v>100</v>
      </c>
      <c r="AD18" s="28">
        <f t="shared" si="9"/>
        <v>18.120000000000005</v>
      </c>
      <c r="AE18" s="28">
        <f t="shared" si="12"/>
        <v>15.855000000000004</v>
      </c>
      <c r="AF18" s="105">
        <f>AD18/AB18/_XLL.FRAZIONE.ANNO($AB$1,E18)</f>
        <v>0.022093124388842245</v>
      </c>
      <c r="AG18" s="104">
        <f>AE18/AB18/_XLL.FRAZIONE.ANNO($AB$1,E18)</f>
        <v>0.019331483840236967</v>
      </c>
      <c r="AH18" s="118"/>
      <c r="AI18" s="119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21"/>
      <c r="BS18" s="118"/>
      <c r="BT18" s="121"/>
      <c r="BU18" s="116"/>
      <c r="BV18" s="116"/>
      <c r="BW18" s="116"/>
      <c r="BX18" s="117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</row>
    <row r="19" spans="1:86" s="103" customFormat="1" ht="9.75">
      <c r="A19" s="100">
        <f>Dati!A22</f>
        <v>18</v>
      </c>
      <c r="B19" s="100" t="str">
        <f>Dati!B22</f>
        <v>Centrob-19 Eu Sd/Ind </v>
      </c>
      <c r="C19" s="100" t="str">
        <f>Dati!C22</f>
        <v>IT0001300992</v>
      </c>
      <c r="D19" s="101">
        <f>Dati!D22</f>
        <v>36182</v>
      </c>
      <c r="E19" s="101">
        <f>Dati!E22</f>
        <v>43487</v>
      </c>
      <c r="F19" s="100">
        <f>_XLL.FRAZIONE.ANNO(D19,E19)</f>
        <v>20</v>
      </c>
      <c r="G19" s="100">
        <f>Dati!F22</f>
        <v>5</v>
      </c>
      <c r="H19" s="100">
        <f t="shared" si="10"/>
        <v>15</v>
      </c>
      <c r="I19" s="20">
        <f>_XLL.FRAZIONE.ANNO(D19,$AB$1)</f>
        <v>9.963888888888889</v>
      </c>
      <c r="J19" s="63">
        <f>_XLL.FRAZIONE.ANNO($AB$1,E19)</f>
        <v>10.036111111111111</v>
      </c>
      <c r="K19" s="20">
        <f t="shared" si="13"/>
        <v>10.036111111111111</v>
      </c>
      <c r="L19" s="20">
        <f t="shared" si="4"/>
        <v>0</v>
      </c>
      <c r="M19" s="15">
        <f t="shared" si="5"/>
        <v>0</v>
      </c>
      <c r="N19" s="90">
        <f t="shared" si="6"/>
        <v>0</v>
      </c>
      <c r="O19" s="15">
        <f>(_XLL.FRAZIONE.ANNO(D19,$AB$1,1)-TRUNC(_XLL.FRAZIONE.ANNO(D19,$AB$1,1)))*N19*(1-$C$47)*100</f>
        <v>0</v>
      </c>
      <c r="P19" s="101">
        <f>_XLL.DATA.MESE(D19,12*G19)</f>
        <v>38008</v>
      </c>
      <c r="Q19" s="102">
        <v>0.1</v>
      </c>
      <c r="R19" s="102">
        <v>0.055</v>
      </c>
      <c r="S19" s="102">
        <v>0.0425</v>
      </c>
      <c r="T19" s="102">
        <v>0.0425</v>
      </c>
      <c r="U19" s="102">
        <v>0.0425</v>
      </c>
      <c r="V19" s="102">
        <f>Dati!I22</f>
        <v>0</v>
      </c>
      <c r="W19" s="102"/>
      <c r="X19" s="102"/>
      <c r="Y19" s="102">
        <f t="shared" si="1"/>
        <v>0</v>
      </c>
      <c r="Z19" s="102">
        <f t="shared" si="11"/>
        <v>0</v>
      </c>
      <c r="AA19" s="102">
        <f t="shared" si="7"/>
        <v>0</v>
      </c>
      <c r="AB19" s="28">
        <f>HLOOKUP($AB$1,Dati!$L$1:$IV$47,A19+4,FALSE)</f>
        <v>80.83</v>
      </c>
      <c r="AC19" s="63">
        <f t="shared" si="8"/>
        <v>100</v>
      </c>
      <c r="AD19" s="28">
        <f t="shared" si="9"/>
        <v>19.17</v>
      </c>
      <c r="AE19" s="28">
        <f t="shared" si="12"/>
        <v>16.77375</v>
      </c>
      <c r="AF19" s="105">
        <f>AD19/AB19/_XLL.FRAZIONE.ANNO($AB$1,E19)</f>
        <v>0.023631107360772178</v>
      </c>
      <c r="AG19" s="104">
        <f>AE19/AB19/_XLL.FRAZIONE.ANNO($AB$1,E19)</f>
        <v>0.020677218940675656</v>
      </c>
      <c r="AH19" s="118"/>
      <c r="AI19" s="119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21"/>
      <c r="BS19" s="118"/>
      <c r="BT19" s="121"/>
      <c r="BU19" s="116"/>
      <c r="BV19" s="116"/>
      <c r="BW19" s="116"/>
      <c r="BX19" s="117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</row>
    <row r="20" spans="1:86" s="103" customFormat="1" ht="9.75">
      <c r="A20" s="100">
        <f>Dati!A23</f>
        <v>19</v>
      </c>
      <c r="B20" s="100" t="str">
        <f>Dati!B23</f>
        <v>Sp Imi-99/19 7 Ind </v>
      </c>
      <c r="C20" s="100" t="str">
        <f>Dati!C23</f>
        <v>IT0001302659</v>
      </c>
      <c r="D20" s="101">
        <f>Dati!D23</f>
        <v>36185</v>
      </c>
      <c r="E20" s="101">
        <f>Dati!E23</f>
        <v>43490</v>
      </c>
      <c r="F20" s="100">
        <f>_XLL.FRAZIONE.ANNO(D20,E20)</f>
        <v>20</v>
      </c>
      <c r="G20" s="100">
        <f>Dati!F23</f>
        <v>1</v>
      </c>
      <c r="H20" s="100">
        <f t="shared" si="10"/>
        <v>19</v>
      </c>
      <c r="I20" s="20">
        <f>_XLL.FRAZIONE.ANNO(D20,$AB$1)</f>
        <v>9.955555555555556</v>
      </c>
      <c r="J20" s="63">
        <f>_XLL.FRAZIONE.ANNO($AB$1,E20)</f>
        <v>10.044444444444444</v>
      </c>
      <c r="K20" s="20">
        <f t="shared" si="13"/>
        <v>10.044444444444444</v>
      </c>
      <c r="L20" s="20">
        <f t="shared" si="4"/>
        <v>0</v>
      </c>
      <c r="M20" s="15">
        <f t="shared" si="5"/>
        <v>0</v>
      </c>
      <c r="N20" s="90">
        <f t="shared" si="6"/>
        <v>0.0325</v>
      </c>
      <c r="O20" s="15">
        <f>(_XLL.FRAZIONE.ANNO(D20,$AB$1,1)-TRUNC(_XLL.FRAZIONE.ANNO(D20,$AB$1,1)))*N20*(1-$C$47)*100</f>
        <v>2.721308797909412</v>
      </c>
      <c r="P20" s="101">
        <f>_XLL.DATA.MESE(D20,12*G20)</f>
        <v>36550</v>
      </c>
      <c r="Q20" s="102">
        <v>0.05</v>
      </c>
      <c r="R20" s="102"/>
      <c r="S20" s="102"/>
      <c r="T20" s="102"/>
      <c r="U20" s="102"/>
      <c r="V20" s="102">
        <f>Dati!I23</f>
        <v>0.0325</v>
      </c>
      <c r="W20" s="102"/>
      <c r="X20" s="102"/>
      <c r="Y20" s="102">
        <f t="shared" si="1"/>
        <v>0.3264444444444444</v>
      </c>
      <c r="Z20" s="102">
        <f t="shared" si="11"/>
        <v>0</v>
      </c>
      <c r="AA20" s="102">
        <f t="shared" si="7"/>
        <v>0.3264444444444444</v>
      </c>
      <c r="AB20" s="28">
        <f>HLOOKUP($AB$1,Dati!$L$1:$IV$47,A20+4,FALSE)</f>
        <v>91.74</v>
      </c>
      <c r="AC20" s="63">
        <f t="shared" si="8"/>
        <v>128.5638888888889</v>
      </c>
      <c r="AD20" s="28">
        <f t="shared" si="9"/>
        <v>34.10258009097949</v>
      </c>
      <c r="AE20" s="28">
        <f t="shared" si="12"/>
        <v>33.07008009097949</v>
      </c>
      <c r="AF20" s="105">
        <f>AD20/AB20/_XLL.FRAZIONE.ANNO($AB$1,E20)</f>
        <v>0.03700859354577666</v>
      </c>
      <c r="AG20" s="104">
        <f>AE20/AB20/_XLL.FRAZIONE.ANNO($AB$1,E20)</f>
        <v>0.035888110205980275</v>
      </c>
      <c r="AH20" s="118"/>
      <c r="AI20" s="119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21"/>
      <c r="BS20" s="118"/>
      <c r="BT20" s="121"/>
      <c r="BU20" s="116"/>
      <c r="BV20" s="116"/>
      <c r="BW20" s="116"/>
      <c r="BX20" s="117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</row>
    <row r="21" spans="1:86" s="103" customFormat="1" ht="9.75">
      <c r="A21" s="100">
        <f>Dati!A24</f>
        <v>20</v>
      </c>
      <c r="B21" s="100" t="str">
        <f>Dati!B24</f>
        <v>Bca Carige-19 132Ind</v>
      </c>
      <c r="C21" s="100" t="str">
        <f>Dati!C24</f>
        <v>IT0001330411</v>
      </c>
      <c r="D21" s="101">
        <f>Dati!D24</f>
        <v>36297</v>
      </c>
      <c r="E21" s="101">
        <f>Dati!E24</f>
        <v>43602</v>
      </c>
      <c r="F21" s="100">
        <f>_XLL.FRAZIONE.ANNO(D21,E21)</f>
        <v>20</v>
      </c>
      <c r="G21" s="100">
        <f>Dati!F24</f>
        <v>0</v>
      </c>
      <c r="H21" s="100">
        <f t="shared" si="10"/>
        <v>20</v>
      </c>
      <c r="I21" s="20">
        <f>_XLL.FRAZIONE.ANNO(D21,$AB$1)</f>
        <v>9.644444444444444</v>
      </c>
      <c r="J21" s="63">
        <f>_XLL.FRAZIONE.ANNO($AB$1,E21)</f>
        <v>10.355555555555556</v>
      </c>
      <c r="K21" s="20">
        <f t="shared" si="13"/>
        <v>10.355555555555556</v>
      </c>
      <c r="L21" s="20">
        <f t="shared" si="4"/>
        <v>0</v>
      </c>
      <c r="M21" s="15">
        <f t="shared" si="5"/>
        <v>0</v>
      </c>
      <c r="N21" s="90">
        <f t="shared" si="6"/>
        <v>0.04</v>
      </c>
      <c r="O21" s="15">
        <f>(_XLL.FRAZIONE.ANNO(D21,$AB$1,1)-TRUNC(_XLL.FRAZIONE.ANNO(D21,$AB$1,1)))*N21*(1-$C$47)*100</f>
        <v>2.276132404181186</v>
      </c>
      <c r="P21" s="101">
        <f>_XLL.DATA.MESE(D21,12*G21)</f>
        <v>36297</v>
      </c>
      <c r="Q21" s="102"/>
      <c r="R21" s="102"/>
      <c r="S21" s="102"/>
      <c r="T21" s="102"/>
      <c r="U21" s="102"/>
      <c r="V21" s="102">
        <f>Dati!I24</f>
        <v>0.04</v>
      </c>
      <c r="W21" s="102"/>
      <c r="X21" s="102"/>
      <c r="Y21" s="102">
        <f t="shared" si="1"/>
        <v>0.41422222222222227</v>
      </c>
      <c r="Z21" s="102">
        <f t="shared" si="11"/>
        <v>0</v>
      </c>
      <c r="AA21" s="102">
        <f t="shared" si="7"/>
        <v>0.41422222222222227</v>
      </c>
      <c r="AB21" s="28">
        <f>HLOOKUP($AB$1,Dati!$L$1:$IV$47,A21+4,FALSE)</f>
        <v>95</v>
      </c>
      <c r="AC21" s="63">
        <f t="shared" si="8"/>
        <v>136.24444444444444</v>
      </c>
      <c r="AD21" s="28">
        <f t="shared" si="9"/>
        <v>38.96831204026326</v>
      </c>
      <c r="AE21" s="28">
        <f t="shared" si="12"/>
        <v>38.34331204026326</v>
      </c>
      <c r="AF21" s="105">
        <f>AD21/AB21/_XLL.FRAZIONE.ANNO($AB$1,E21)</f>
        <v>0.03961088867883096</v>
      </c>
      <c r="AG21" s="104">
        <f>AE21/AB21/_XLL.FRAZIONE.ANNO($AB$1,E21)</f>
        <v>0.03897558260248128</v>
      </c>
      <c r="AH21" s="118"/>
      <c r="AI21" s="119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21"/>
      <c r="BS21" s="118"/>
      <c r="BT21" s="121"/>
      <c r="BU21" s="116"/>
      <c r="BV21" s="116"/>
      <c r="BW21" s="116"/>
      <c r="BX21" s="117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</row>
    <row r="22" spans="1:86" s="103" customFormat="1" ht="9.75">
      <c r="A22" s="100">
        <f>Dati!A25</f>
        <v>21</v>
      </c>
      <c r="B22" s="100" t="str">
        <f>Dati!B25</f>
        <v>Mediob-99/19Ind Swap</v>
      </c>
      <c r="C22" s="100" t="str">
        <f>Dati!C25</f>
        <v>IT0001339586</v>
      </c>
      <c r="D22" s="101">
        <f>Dati!D25</f>
        <v>36336</v>
      </c>
      <c r="E22" s="101">
        <f>Dati!E25</f>
        <v>43641</v>
      </c>
      <c r="F22" s="100">
        <f>_XLL.FRAZIONE.ANNO(D22,E22)</f>
        <v>20</v>
      </c>
      <c r="G22" s="100">
        <f>Dati!F25</f>
        <v>5</v>
      </c>
      <c r="H22" s="100">
        <f t="shared" si="10"/>
        <v>15</v>
      </c>
      <c r="I22" s="20">
        <f>_XLL.FRAZIONE.ANNO(D22,$AB$1)</f>
        <v>9.53888888888889</v>
      </c>
      <c r="J22" s="63">
        <f>_XLL.FRAZIONE.ANNO($AB$1,E22)</f>
        <v>10.46111111111111</v>
      </c>
      <c r="K22" s="20">
        <f t="shared" si="13"/>
        <v>10.46111111111111</v>
      </c>
      <c r="L22" s="20">
        <f t="shared" si="4"/>
        <v>0</v>
      </c>
      <c r="M22" s="15">
        <f t="shared" si="5"/>
        <v>0</v>
      </c>
      <c r="N22" s="90">
        <f t="shared" si="6"/>
        <v>0</v>
      </c>
      <c r="O22" s="15">
        <f>(_XLL.FRAZIONE.ANNO(D22,$AB$1,1)-TRUNC(_XLL.FRAZIONE.ANNO(D22,$AB$1,1)))*N22*(1-$C$47)*100</f>
        <v>0</v>
      </c>
      <c r="P22" s="101">
        <f>_XLL.DATA.MESE(D22,12*G22)</f>
        <v>38163</v>
      </c>
      <c r="Q22" s="102">
        <v>0.1</v>
      </c>
      <c r="R22" s="102">
        <v>0.06</v>
      </c>
      <c r="S22" s="102">
        <v>0.05</v>
      </c>
      <c r="T22" s="102">
        <v>0.04</v>
      </c>
      <c r="U22" s="102">
        <v>0.04</v>
      </c>
      <c r="V22" s="102">
        <f>Dati!I25</f>
        <v>0</v>
      </c>
      <c r="W22" s="102"/>
      <c r="X22" s="102"/>
      <c r="Y22" s="102">
        <f t="shared" si="1"/>
        <v>0</v>
      </c>
      <c r="Z22" s="102">
        <f t="shared" si="11"/>
        <v>0</v>
      </c>
      <c r="AA22" s="102">
        <f t="shared" si="7"/>
        <v>0</v>
      </c>
      <c r="AB22" s="28">
        <f>HLOOKUP($AB$1,Dati!$L$1:$IV$47,A22+4,FALSE)</f>
        <v>78.93</v>
      </c>
      <c r="AC22" s="63">
        <f t="shared" si="8"/>
        <v>100</v>
      </c>
      <c r="AD22" s="28">
        <f t="shared" si="9"/>
        <v>21.069999999999993</v>
      </c>
      <c r="AE22" s="28">
        <f t="shared" si="12"/>
        <v>18.436249999999994</v>
      </c>
      <c r="AF22" s="105">
        <f>AD22/AB22/_XLL.FRAZIONE.ANNO($AB$1,E22)</f>
        <v>0.025517881591942782</v>
      </c>
      <c r="AG22" s="104">
        <f>AE22/AB22/_XLL.FRAZIONE.ANNO($AB$1,E22)</f>
        <v>0.022328146392949937</v>
      </c>
      <c r="AH22" s="118"/>
      <c r="AI22" s="119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21"/>
      <c r="BS22" s="118"/>
      <c r="BT22" s="121"/>
      <c r="BU22" s="116"/>
      <c r="BV22" s="116"/>
      <c r="BW22" s="116"/>
      <c r="BX22" s="117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</row>
    <row r="23" spans="1:86" s="103" customFormat="1" ht="9.75">
      <c r="A23" s="100">
        <f>Dati!A26</f>
        <v>22</v>
      </c>
      <c r="B23" s="100" t="str">
        <f>Dati!B26</f>
        <v>Italy 19Eur Frn</v>
      </c>
      <c r="C23" s="100" t="str">
        <f>Dati!C26</f>
        <v>XS0100688190</v>
      </c>
      <c r="D23" s="101">
        <f>Dati!D26</f>
        <v>36402</v>
      </c>
      <c r="E23" s="101">
        <f>Dati!E26</f>
        <v>43707</v>
      </c>
      <c r="F23" s="100">
        <f>_XLL.FRAZIONE.ANNO(D23,E23)</f>
        <v>20</v>
      </c>
      <c r="G23" s="100">
        <f>Dati!F26</f>
        <v>0</v>
      </c>
      <c r="H23" s="100">
        <f t="shared" si="10"/>
        <v>20</v>
      </c>
      <c r="I23" s="20">
        <f>_XLL.FRAZIONE.ANNO(D23,$AB$1)</f>
        <v>9.358333333333333</v>
      </c>
      <c r="J23" s="63">
        <f>_XLL.FRAZIONE.ANNO($AB$1,E23)</f>
        <v>10.641666666666667</v>
      </c>
      <c r="K23" s="20">
        <f t="shared" si="13"/>
        <v>10.641666666666667</v>
      </c>
      <c r="L23" s="20">
        <f t="shared" si="4"/>
        <v>0</v>
      </c>
      <c r="M23" s="15">
        <f t="shared" si="5"/>
        <v>0</v>
      </c>
      <c r="N23" s="90">
        <f t="shared" si="6"/>
        <v>0</v>
      </c>
      <c r="O23" s="15">
        <f>(_XLL.FRAZIONE.ANNO(D23,$AB$1,1)-TRUNC(_XLL.FRAZIONE.ANNO(D23,$AB$1,1)))*N23*(1-$C$47)*100</f>
        <v>0</v>
      </c>
      <c r="P23" s="101">
        <f>_XLL.DATA.MESE(D23,12*G23)</f>
        <v>36402</v>
      </c>
      <c r="Q23" s="102"/>
      <c r="R23" s="102"/>
      <c r="S23" s="102"/>
      <c r="T23" s="102"/>
      <c r="U23" s="102"/>
      <c r="V23" s="102">
        <f>Dati!I26</f>
        <v>0</v>
      </c>
      <c r="W23" s="102"/>
      <c r="X23" s="102"/>
      <c r="Y23" s="102">
        <f t="shared" si="1"/>
        <v>0</v>
      </c>
      <c r="Z23" s="102">
        <f t="shared" si="11"/>
        <v>0</v>
      </c>
      <c r="AA23" s="102">
        <f t="shared" si="7"/>
        <v>0</v>
      </c>
      <c r="AB23" s="28">
        <f>HLOOKUP($AB$1,Dati!$L$1:$IV$47,A23+4,FALSE)</f>
        <v>86.5</v>
      </c>
      <c r="AC23" s="63">
        <f t="shared" si="8"/>
        <v>100</v>
      </c>
      <c r="AD23" s="28">
        <f t="shared" si="9"/>
        <v>13.5</v>
      </c>
      <c r="AE23" s="28">
        <f t="shared" si="12"/>
        <v>11.8125</v>
      </c>
      <c r="AF23" s="105">
        <f>AD23/AB23/_XLL.FRAZIONE.ANNO($AB$1,E23)</f>
        <v>0.014665876037135445</v>
      </c>
      <c r="AG23" s="104">
        <f>AE23/AB23/_XLL.FRAZIONE.ANNO($AB$1,E23)</f>
        <v>0.012832641532493515</v>
      </c>
      <c r="AH23" s="118"/>
      <c r="AI23" s="119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6"/>
      <c r="BV23" s="116"/>
      <c r="BW23" s="116"/>
      <c r="BX23" s="117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</row>
    <row r="24" spans="1:86" s="103" customFormat="1" ht="9.75">
      <c r="A24" s="100">
        <f>Dati!A27</f>
        <v>23</v>
      </c>
      <c r="B24" s="100" t="str">
        <f>Dati!B27</f>
        <v>Bei-05/20Fx Cms Link</v>
      </c>
      <c r="C24" s="100" t="str">
        <f>Dati!C27</f>
        <v>XS0219808549</v>
      </c>
      <c r="D24" s="101">
        <f>Dati!D27</f>
        <v>38511</v>
      </c>
      <c r="E24" s="101">
        <f>Dati!E27</f>
        <v>43990</v>
      </c>
      <c r="F24" s="100">
        <f>_XLL.FRAZIONE.ANNO(D24,E24)</f>
        <v>15</v>
      </c>
      <c r="G24" s="100">
        <f>Dati!F27</f>
        <v>2</v>
      </c>
      <c r="H24" s="100">
        <f t="shared" si="10"/>
        <v>13</v>
      </c>
      <c r="I24" s="20">
        <f>_XLL.FRAZIONE.ANNO(D24,$AB$1)</f>
        <v>3.5861111111111112</v>
      </c>
      <c r="J24" s="63">
        <f>_XLL.FRAZIONE.ANNO($AB$1,E24)</f>
        <v>11.41388888888889</v>
      </c>
      <c r="K24" s="20">
        <f t="shared" si="13"/>
        <v>11.41388888888889</v>
      </c>
      <c r="L24" s="20">
        <f t="shared" si="4"/>
        <v>0</v>
      </c>
      <c r="M24" s="15">
        <f t="shared" si="5"/>
        <v>0</v>
      </c>
      <c r="N24" s="90">
        <f t="shared" si="6"/>
        <v>0</v>
      </c>
      <c r="O24" s="15">
        <f>(_XLL.FRAZIONE.ANNO(D24,$AB$1,1)-TRUNC(_XLL.FRAZIONE.ANNO(D24,$AB$1,1)))*N24*(1-$C$47)*100</f>
        <v>0</v>
      </c>
      <c r="P24" s="101">
        <f>_XLL.DATA.MESE(D24,12*G24)</f>
        <v>39241</v>
      </c>
      <c r="Q24" s="102">
        <v>0.07</v>
      </c>
      <c r="R24" s="102">
        <v>0.05</v>
      </c>
      <c r="S24" s="102"/>
      <c r="T24" s="102"/>
      <c r="U24" s="102"/>
      <c r="V24" s="102">
        <f>Dati!I27</f>
        <v>0</v>
      </c>
      <c r="W24" s="102">
        <v>0.3</v>
      </c>
      <c r="X24" s="102">
        <f>L24*R24</f>
        <v>0</v>
      </c>
      <c r="Y24" s="102">
        <f t="shared" si="1"/>
        <v>0</v>
      </c>
      <c r="Z24" s="102">
        <f t="shared" si="11"/>
        <v>0.18</v>
      </c>
      <c r="AA24" s="102">
        <f t="shared" si="7"/>
        <v>0.18</v>
      </c>
      <c r="AB24" s="28">
        <f>HLOOKUP($AB$1,Dati!$L$1:$IV$47,A24+4,FALSE)</f>
        <v>82.49</v>
      </c>
      <c r="AC24" s="63">
        <f t="shared" si="8"/>
        <v>115.75</v>
      </c>
      <c r="AD24" s="28">
        <f t="shared" si="9"/>
        <v>33.260000000000005</v>
      </c>
      <c r="AE24" s="28">
        <f t="shared" si="12"/>
        <v>31.071250000000006</v>
      </c>
      <c r="AF24" s="105">
        <f>AD24/AB24/_XLL.FRAZIONE.ANNO($AB$1,E24)</f>
        <v>0.035325417292112755</v>
      </c>
      <c r="AG24" s="104">
        <f>AE24/AB24/_XLL.FRAZIONE.ANNO($AB$1,E24)</f>
        <v>0.03300074780630062</v>
      </c>
      <c r="AH24" s="118"/>
      <c r="AI24" s="119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22"/>
      <c r="BV24" s="122"/>
      <c r="BW24" s="116"/>
      <c r="BX24" s="117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</row>
    <row r="25" spans="1:86" s="103" customFormat="1" ht="9.75">
      <c r="A25" s="100">
        <f>Dati!A28</f>
        <v>24</v>
      </c>
      <c r="B25" s="100" t="str">
        <f>Dati!B28</f>
        <v>Bei-05/20 Fix-Ind</v>
      </c>
      <c r="C25" s="100" t="str">
        <f>Dati!C28</f>
        <v>XS0220777915</v>
      </c>
      <c r="D25" s="101">
        <f>Dati!D28</f>
        <v>38513</v>
      </c>
      <c r="E25" s="101">
        <f>Dati!E28</f>
        <v>43992</v>
      </c>
      <c r="F25" s="100">
        <f>_XLL.FRAZIONE.ANNO(D25,E25)</f>
        <v>15</v>
      </c>
      <c r="G25" s="100">
        <f>Dati!F28</f>
        <v>3</v>
      </c>
      <c r="H25" s="100">
        <f t="shared" si="10"/>
        <v>12</v>
      </c>
      <c r="I25" s="20">
        <f>_XLL.FRAZIONE.ANNO(D25,$AB$1)</f>
        <v>3.5805555555555557</v>
      </c>
      <c r="J25" s="63">
        <f>_XLL.FRAZIONE.ANNO($AB$1,E25)</f>
        <v>11.419444444444444</v>
      </c>
      <c r="K25" s="20">
        <f t="shared" si="13"/>
        <v>11.419444444444444</v>
      </c>
      <c r="L25" s="20">
        <f t="shared" si="4"/>
        <v>0</v>
      </c>
      <c r="M25" s="15">
        <f t="shared" si="5"/>
        <v>0</v>
      </c>
      <c r="N25" s="90">
        <f t="shared" si="6"/>
        <v>0.0125</v>
      </c>
      <c r="O25" s="15">
        <f>(_XLL.FRAZIONE.ANNO(D25,$AB$1,1)-TRUNC(_XLL.FRAZIONE.ANNO(D25,$AB$1,1)))*N25*(1-$C$47)*100</f>
        <v>0.6391189759036147</v>
      </c>
      <c r="P25" s="101">
        <f>_XLL.DATA.MESE(D25,12*G25)</f>
        <v>39609</v>
      </c>
      <c r="Q25" s="102">
        <v>0.07</v>
      </c>
      <c r="R25" s="102">
        <v>0.05</v>
      </c>
      <c r="S25" s="102">
        <v>0.04</v>
      </c>
      <c r="T25" s="102"/>
      <c r="U25" s="102"/>
      <c r="V25" s="102">
        <f>Dati!I28</f>
        <v>0.0125</v>
      </c>
      <c r="W25" s="102"/>
      <c r="X25" s="102">
        <v>0</v>
      </c>
      <c r="Y25" s="102">
        <f t="shared" si="1"/>
        <v>0.14274305555555555</v>
      </c>
      <c r="Z25" s="102">
        <f t="shared" si="11"/>
        <v>0</v>
      </c>
      <c r="AA25" s="102">
        <f t="shared" si="7"/>
        <v>0.14274305555555555</v>
      </c>
      <c r="AB25" s="28">
        <f>HLOOKUP($AB$1,Dati!$L$1:$IV$47,A25+4,FALSE)</f>
        <v>85.79</v>
      </c>
      <c r="AC25" s="63">
        <f t="shared" si="8"/>
        <v>112.49001736111111</v>
      </c>
      <c r="AD25" s="28">
        <f t="shared" si="9"/>
        <v>26.060898385207494</v>
      </c>
      <c r="AE25" s="28">
        <f t="shared" si="12"/>
        <v>24.284648385207497</v>
      </c>
      <c r="AF25" s="105">
        <f>AD25/AB25/_XLL.FRAZIONE.ANNO($AB$1,E25)</f>
        <v>0.026601598787495632</v>
      </c>
      <c r="AG25" s="104">
        <f>AE25/AB25/_XLL.FRAZIONE.ANNO($AB$1,E25)</f>
        <v>0.02478849591023222</v>
      </c>
      <c r="AH25" s="118"/>
      <c r="AI25" s="119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6"/>
      <c r="BV25" s="116"/>
      <c r="BW25" s="116"/>
      <c r="BX25" s="117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</row>
    <row r="26" spans="1:86" s="103" customFormat="1" ht="9.75">
      <c r="A26" s="100">
        <f>Dati!A29</f>
        <v>25</v>
      </c>
      <c r="B26" s="100" t="str">
        <f>Dati!B29</f>
        <v>Bei-05/20Fix Cms Lkd</v>
      </c>
      <c r="C26" s="100" t="str">
        <f>Dati!C29</f>
        <v>XS0220720303</v>
      </c>
      <c r="D26" s="101">
        <f>Dati!D29</f>
        <v>38520</v>
      </c>
      <c r="E26" s="101">
        <f>Dati!E29</f>
        <v>43999</v>
      </c>
      <c r="F26" s="100">
        <f>_XLL.FRAZIONE.ANNO(D26,E26)</f>
        <v>15</v>
      </c>
      <c r="G26" s="100">
        <f>Dati!F29</f>
        <v>2</v>
      </c>
      <c r="H26" s="100">
        <f t="shared" si="10"/>
        <v>13</v>
      </c>
      <c r="I26" s="20">
        <f>_XLL.FRAZIONE.ANNO(D26,$AB$1)</f>
        <v>3.561111111111111</v>
      </c>
      <c r="J26" s="63">
        <f>_XLL.FRAZIONE.ANNO($AB$1,E26)</f>
        <v>11.438888888888888</v>
      </c>
      <c r="K26" s="20">
        <f t="shared" si="13"/>
        <v>11.438888888888888</v>
      </c>
      <c r="L26" s="20">
        <f t="shared" si="4"/>
        <v>0</v>
      </c>
      <c r="M26" s="15">
        <f t="shared" si="5"/>
        <v>0</v>
      </c>
      <c r="N26" s="90">
        <f t="shared" si="6"/>
        <v>0.015</v>
      </c>
      <c r="O26" s="15">
        <f>(_XLL.FRAZIONE.ANNO(D26,$AB$1,1)-TRUNC(_XLL.FRAZIONE.ANNO(D26,$AB$1,1)))*N26*(1-$C$47)*100</f>
        <v>0.7417853231106244</v>
      </c>
      <c r="P26" s="101">
        <f>_XLL.DATA.MESE(D26,12*G26)</f>
        <v>39250</v>
      </c>
      <c r="Q26" s="102">
        <v>0.06</v>
      </c>
      <c r="R26" s="102">
        <v>0.06</v>
      </c>
      <c r="S26" s="102"/>
      <c r="T26" s="102"/>
      <c r="U26" s="102"/>
      <c r="V26" s="102">
        <f>Dati!I29</f>
        <v>0.015</v>
      </c>
      <c r="W26" s="102"/>
      <c r="X26" s="102">
        <f>L26*R26</f>
        <v>0</v>
      </c>
      <c r="Y26" s="102">
        <f t="shared" si="1"/>
        <v>0.1715833333333333</v>
      </c>
      <c r="Z26" s="102">
        <f t="shared" si="11"/>
        <v>0</v>
      </c>
      <c r="AA26" s="102">
        <f t="shared" si="7"/>
        <v>0.1715833333333333</v>
      </c>
      <c r="AB26" s="28">
        <f>HLOOKUP($AB$1,Dati!$L$1:$IV$47,A26+4,FALSE)</f>
        <v>82.5</v>
      </c>
      <c r="AC26" s="63">
        <f t="shared" si="8"/>
        <v>115.01354166666667</v>
      </c>
      <c r="AD26" s="28">
        <f t="shared" si="9"/>
        <v>31.771756343556046</v>
      </c>
      <c r="AE26" s="28">
        <f t="shared" si="12"/>
        <v>29.584256343556046</v>
      </c>
      <c r="AF26" s="105">
        <f>AD26/AB26/_XLL.FRAZIONE.ANNO($AB$1,E26)</f>
        <v>0.03366692358361716</v>
      </c>
      <c r="AG26" s="104">
        <f>AE26/AB26/_XLL.FRAZIONE.ANNO($AB$1,E26)</f>
        <v>0.03134894044970397</v>
      </c>
      <c r="AH26" s="118"/>
      <c r="AI26" s="119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6"/>
      <c r="BV26" s="116"/>
      <c r="BW26" s="116"/>
      <c r="BX26" s="117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</row>
    <row r="27" spans="1:86" s="103" customFormat="1" ht="9.75">
      <c r="A27" s="100">
        <f>Dati!A30</f>
        <v>26</v>
      </c>
      <c r="B27" s="100" t="str">
        <f>Dati!B30</f>
        <v>Bei-05/22Gn20 Vrn</v>
      </c>
      <c r="C27" s="100" t="str">
        <f>Dati!C30</f>
        <v>XS0220830235</v>
      </c>
      <c r="D27" s="101">
        <f>Dati!D30</f>
        <v>38525</v>
      </c>
      <c r="E27" s="101">
        <f>Dati!E30</f>
        <v>44004</v>
      </c>
      <c r="F27" s="100">
        <f>_XLL.FRAZIONE.ANNO(D27,E27)</f>
        <v>15</v>
      </c>
      <c r="G27" s="100">
        <f>Dati!F30</f>
        <v>2</v>
      </c>
      <c r="H27" s="100">
        <f t="shared" si="10"/>
        <v>13</v>
      </c>
      <c r="I27" s="20">
        <f>_XLL.FRAZIONE.ANNO(D27,$AB$1)</f>
        <v>3.547222222222222</v>
      </c>
      <c r="J27" s="63">
        <f>_XLL.FRAZIONE.ANNO($AB$1,E27)</f>
        <v>11.452777777777778</v>
      </c>
      <c r="K27" s="20">
        <f t="shared" si="13"/>
        <v>11.452777777777778</v>
      </c>
      <c r="L27" s="20">
        <f t="shared" si="4"/>
        <v>0</v>
      </c>
      <c r="M27" s="15">
        <f t="shared" si="5"/>
        <v>0</v>
      </c>
      <c r="N27" s="90">
        <f t="shared" si="6"/>
        <v>0.015</v>
      </c>
      <c r="O27" s="15">
        <f>(_XLL.FRAZIONE.ANNO(D27,$AB$1,1)-TRUNC(_XLL.FRAZIONE.ANNO(D27,$AB$1,1)))*N27*(1-$C$47)*100</f>
        <v>0.723815717415115</v>
      </c>
      <c r="P27" s="101">
        <f>_XLL.DATA.MESE(D27,12*G27)</f>
        <v>39255</v>
      </c>
      <c r="Q27" s="102">
        <v>0.07</v>
      </c>
      <c r="R27" s="102">
        <v>0.05</v>
      </c>
      <c r="S27" s="102"/>
      <c r="T27" s="102"/>
      <c r="U27" s="102"/>
      <c r="V27" s="102">
        <f>Dati!I30</f>
        <v>0.015</v>
      </c>
      <c r="W27" s="102"/>
      <c r="X27" s="102">
        <f>L27*R27</f>
        <v>0</v>
      </c>
      <c r="Y27" s="102">
        <f t="shared" si="1"/>
        <v>0.17179166666666665</v>
      </c>
      <c r="Z27" s="102">
        <f t="shared" si="11"/>
        <v>0</v>
      </c>
      <c r="AA27" s="102">
        <f t="shared" si="7"/>
        <v>0.17179166666666665</v>
      </c>
      <c r="AB27" s="28">
        <f>HLOOKUP($AB$1,Dati!$L$1:$IV$47,A27+4,FALSE)</f>
        <v>84.95</v>
      </c>
      <c r="AC27" s="63">
        <f t="shared" si="8"/>
        <v>115.03177083333333</v>
      </c>
      <c r="AD27" s="28">
        <f t="shared" si="9"/>
        <v>29.35795511591821</v>
      </c>
      <c r="AE27" s="28">
        <f t="shared" si="12"/>
        <v>27.476705115918207</v>
      </c>
      <c r="AF27" s="105">
        <f>AD27/AB27/_XLL.FRAZIONE.ANNO($AB$1,E27)</f>
        <v>0.030175299195787667</v>
      </c>
      <c r="AG27" s="104">
        <f>AE27/AB27/_XLL.FRAZIONE.ANNO($AB$1,E27)</f>
        <v>0.02824167400329952</v>
      </c>
      <c r="AH27" s="118"/>
      <c r="AI27" s="119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6"/>
      <c r="BV27" s="116"/>
      <c r="BW27" s="116"/>
      <c r="BX27" s="117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</row>
    <row r="28" spans="1:86" s="16" customFormat="1" ht="9.75">
      <c r="A28" s="10">
        <f>Dati!A31</f>
        <v>27</v>
      </c>
      <c r="B28" s="10" t="str">
        <f>Dati!B31</f>
        <v>Bei-20 Fix Cms Link</v>
      </c>
      <c r="C28" s="10" t="str">
        <f>Dati!C31</f>
        <v>XS0220507023</v>
      </c>
      <c r="D28" s="89">
        <f>Dati!D31</f>
        <v>38525</v>
      </c>
      <c r="E28" s="89">
        <f>Dati!E31</f>
        <v>44004</v>
      </c>
      <c r="F28" s="10">
        <f>_XLL.FRAZIONE.ANNO(D28,E28)</f>
        <v>15</v>
      </c>
      <c r="G28" s="10">
        <f>Dati!F31</f>
        <v>1</v>
      </c>
      <c r="H28" s="10">
        <f t="shared" si="10"/>
        <v>14</v>
      </c>
      <c r="I28" s="15">
        <f>_XLL.FRAZIONE.ANNO(D28,$AB$1)</f>
        <v>3.547222222222222</v>
      </c>
      <c r="J28" s="93">
        <f>_XLL.FRAZIONE.ANNO($AB$1,E28)</f>
        <v>11.452777777777778</v>
      </c>
      <c r="K28" s="15">
        <f t="shared" si="13"/>
        <v>11.452777777777778</v>
      </c>
      <c r="L28" s="15">
        <f t="shared" si="4"/>
        <v>0</v>
      </c>
      <c r="M28" s="15">
        <f t="shared" si="5"/>
        <v>0</v>
      </c>
      <c r="N28" s="90">
        <f t="shared" si="6"/>
        <v>0.015</v>
      </c>
      <c r="O28" s="15">
        <f>(_XLL.FRAZIONE.ANNO(D28,$AB$1,1)-TRUNC(_XLL.FRAZIONE.ANNO(D28,$AB$1,1)))*N28*(1-$C$47)*100</f>
        <v>0.723815717415115</v>
      </c>
      <c r="P28" s="89">
        <f>_XLL.DATA.MESE(D28,12*G28)</f>
        <v>38890</v>
      </c>
      <c r="Q28" s="90">
        <v>0.06</v>
      </c>
      <c r="R28" s="90"/>
      <c r="S28" s="90"/>
      <c r="T28" s="90"/>
      <c r="U28" s="90"/>
      <c r="V28" s="90">
        <f>Dati!I31</f>
        <v>0.015</v>
      </c>
      <c r="W28" s="90"/>
      <c r="X28" s="102">
        <f>L28*R28</f>
        <v>0</v>
      </c>
      <c r="Y28" s="90">
        <f t="shared" si="1"/>
        <v>0.17179166666666665</v>
      </c>
      <c r="Z28" s="90">
        <f t="shared" si="11"/>
        <v>0</v>
      </c>
      <c r="AA28" s="90">
        <f t="shared" si="7"/>
        <v>0.17179166666666665</v>
      </c>
      <c r="AB28" s="28">
        <f>HLOOKUP($AB$1,Dati!$L$1:$IV$47,A28+4,FALSE)</f>
        <v>82.4</v>
      </c>
      <c r="AC28" s="28">
        <f t="shared" si="8"/>
        <v>115.03177083333333</v>
      </c>
      <c r="AD28" s="28">
        <f t="shared" si="9"/>
        <v>31.907955115918206</v>
      </c>
      <c r="AE28" s="28">
        <f t="shared" si="12"/>
        <v>29.707955115918207</v>
      </c>
      <c r="AF28" s="104">
        <f>AD28/AB28/_XLL.FRAZIONE.ANNO($AB$1,E28)</f>
        <v>0.03381122663100719</v>
      </c>
      <c r="AG28" s="104">
        <f>AE28/AB28/_XLL.FRAZIONE.ANNO($AB$1,E28)</f>
        <v>0.03147999925156579</v>
      </c>
      <c r="AH28" s="110"/>
      <c r="AI28" s="111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6"/>
      <c r="BV28" s="116"/>
      <c r="BW28" s="112"/>
      <c r="BX28" s="113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</row>
    <row r="29" spans="1:86" s="16" customFormat="1" ht="9.75">
      <c r="A29" s="10">
        <f>Dati!A32</f>
        <v>28</v>
      </c>
      <c r="B29" s="10" t="str">
        <f>Dati!B32</f>
        <v>Ibrd-05/20 Link Cms</v>
      </c>
      <c r="C29" s="10" t="str">
        <f>Dati!C32</f>
        <v>IT0006591942</v>
      </c>
      <c r="D29" s="89">
        <f>Dati!D32</f>
        <v>38527</v>
      </c>
      <c r="E29" s="89">
        <f>Dati!E32</f>
        <v>44006</v>
      </c>
      <c r="F29" s="10">
        <f>_XLL.FRAZIONE.ANNO(D29,E29)</f>
        <v>15</v>
      </c>
      <c r="G29" s="10">
        <f>Dati!F32</f>
        <v>3</v>
      </c>
      <c r="H29" s="10">
        <f t="shared" si="10"/>
        <v>12</v>
      </c>
      <c r="I29" s="15">
        <f>_XLL.FRAZIONE.ANNO(D29,$AB$1)</f>
        <v>3.5416666666666665</v>
      </c>
      <c r="J29" s="93">
        <f>_XLL.FRAZIONE.ANNO($AB$1,E29)</f>
        <v>11.458333333333334</v>
      </c>
      <c r="K29" s="15">
        <f t="shared" si="13"/>
        <v>11.458333333333334</v>
      </c>
      <c r="L29" s="15">
        <f t="shared" si="4"/>
        <v>0</v>
      </c>
      <c r="M29" s="15">
        <f t="shared" si="5"/>
        <v>0</v>
      </c>
      <c r="N29" s="90">
        <f t="shared" si="6"/>
        <v>0.01</v>
      </c>
      <c r="O29" s="15">
        <f>(_XLL.FRAZIONE.ANNO(D29,$AB$1,1)-TRUNC(_XLL.FRAZIONE.ANNO(D29,$AB$1,1)))*N29*(1-$C$47)*100</f>
        <v>0.47775191675794093</v>
      </c>
      <c r="P29" s="89">
        <f>_XLL.DATA.MESE(D29,12*G29)</f>
        <v>39623</v>
      </c>
      <c r="Q29" s="90">
        <v>0.04</v>
      </c>
      <c r="R29" s="90">
        <v>0.04</v>
      </c>
      <c r="S29" s="90">
        <v>0.04</v>
      </c>
      <c r="T29" s="90"/>
      <c r="U29" s="90"/>
      <c r="V29" s="90">
        <f>Dati!I32</f>
        <v>0.01</v>
      </c>
      <c r="W29" s="90"/>
      <c r="X29" s="90">
        <f>(R29+(L29-1)*S29)</f>
        <v>0</v>
      </c>
      <c r="Y29" s="90">
        <f t="shared" si="1"/>
        <v>0.11458333333333334</v>
      </c>
      <c r="Z29" s="90">
        <f t="shared" si="11"/>
        <v>0</v>
      </c>
      <c r="AA29" s="90">
        <f t="shared" si="7"/>
        <v>0.11458333333333334</v>
      </c>
      <c r="AB29" s="28">
        <f>HLOOKUP($AB$1,Dati!$L$1:$IV$47,A29+4,FALSE)</f>
        <v>83.5</v>
      </c>
      <c r="AC29" s="28">
        <f t="shared" si="8"/>
        <v>110.02604166666667</v>
      </c>
      <c r="AD29" s="28">
        <f t="shared" si="9"/>
        <v>26.04828974990873</v>
      </c>
      <c r="AE29" s="28">
        <f t="shared" si="12"/>
        <v>23.98578974990873</v>
      </c>
      <c r="AF29" s="104">
        <f>AD29/AB29/_XLL.FRAZIONE.ANNO($AB$1,E29)</f>
        <v>0.027225213021134873</v>
      </c>
      <c r="AG29" s="104">
        <f>AE29/AB29/_XLL.FRAZIONE.ANNO($AB$1,E29)</f>
        <v>0.02506952439838038</v>
      </c>
      <c r="AH29" s="110"/>
      <c r="AI29" s="111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2"/>
      <c r="BV29" s="112"/>
      <c r="BW29" s="112"/>
      <c r="BX29" s="113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</row>
    <row r="30" spans="1:86" s="16" customFormat="1" ht="9.75">
      <c r="A30" s="10">
        <f>Dati!A33</f>
        <v>29</v>
      </c>
      <c r="B30" s="10" t="str">
        <f>Dati!B33</f>
        <v>R Ellenica-20 Cms Gf</v>
      </c>
      <c r="C30" s="10" t="str">
        <f>Dati!C33</f>
        <v>XS0224227313</v>
      </c>
      <c r="D30" s="89">
        <f>Dati!D33</f>
        <v>38546</v>
      </c>
      <c r="E30" s="89">
        <f>Dati!E33</f>
        <v>44025</v>
      </c>
      <c r="F30" s="10">
        <f>_XLL.FRAZIONE.ANNO(D30,E30)</f>
        <v>15</v>
      </c>
      <c r="G30" s="10">
        <f>Dati!F33</f>
        <v>2</v>
      </c>
      <c r="H30" s="10">
        <f t="shared" si="10"/>
        <v>13</v>
      </c>
      <c r="I30" s="15">
        <f>_XLL.FRAZIONE.ANNO(D30,$AB$1)</f>
        <v>3.488888888888889</v>
      </c>
      <c r="J30" s="93">
        <f>_XLL.FRAZIONE.ANNO($AB$1,E30)</f>
        <v>11.511111111111111</v>
      </c>
      <c r="K30" s="15">
        <f t="shared" si="13"/>
        <v>11.511111111111111</v>
      </c>
      <c r="L30" s="15">
        <f t="shared" si="4"/>
        <v>0</v>
      </c>
      <c r="M30" s="15">
        <f t="shared" si="5"/>
        <v>0</v>
      </c>
      <c r="N30" s="90">
        <f t="shared" si="6"/>
        <v>0</v>
      </c>
      <c r="O30" s="15">
        <f>(_XLL.FRAZIONE.ANNO(D30,$AB$1,1)-TRUNC(_XLL.FRAZIONE.ANNO(D30,$AB$1,1)))*N30*(1-$C$47)*100</f>
        <v>0</v>
      </c>
      <c r="P30" s="89">
        <f>_XLL.DATA.MESE(D30,12*G30)</f>
        <v>39276</v>
      </c>
      <c r="Q30" s="90">
        <v>0.075</v>
      </c>
      <c r="R30" s="90">
        <v>0.05</v>
      </c>
      <c r="S30" s="90"/>
      <c r="T30" s="90"/>
      <c r="U30" s="90"/>
      <c r="V30" s="90">
        <f>Dati!I33</f>
        <v>0</v>
      </c>
      <c r="W30" s="90">
        <v>0.3</v>
      </c>
      <c r="X30" s="90">
        <f>L30*R30</f>
        <v>0</v>
      </c>
      <c r="Y30" s="90">
        <f t="shared" si="1"/>
        <v>0</v>
      </c>
      <c r="Z30" s="90">
        <f t="shared" si="11"/>
        <v>0.175</v>
      </c>
      <c r="AA30" s="90">
        <f t="shared" si="7"/>
        <v>0.175</v>
      </c>
      <c r="AB30" s="28">
        <f>HLOOKUP($AB$1,Dati!$L$1:$IV$47,A30+4,FALSE)</f>
        <v>66</v>
      </c>
      <c r="AC30" s="28">
        <f t="shared" si="8"/>
        <v>115.3125</v>
      </c>
      <c r="AD30" s="28">
        <f t="shared" si="9"/>
        <v>49.3125</v>
      </c>
      <c r="AE30" s="28">
        <f t="shared" si="12"/>
        <v>45.0625</v>
      </c>
      <c r="AF30" s="104">
        <f>AD30/AB30/_XLL.FRAZIONE.ANNO($AB$1,E30)</f>
        <v>0.06490764303264304</v>
      </c>
      <c r="AG30" s="104">
        <f>AE30/AB30/_XLL.FRAZIONE.ANNO($AB$1,E30)</f>
        <v>0.059313574938574934</v>
      </c>
      <c r="AH30" s="110"/>
      <c r="AI30" s="111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22"/>
      <c r="BV30" s="122"/>
      <c r="BW30" s="112"/>
      <c r="BX30" s="113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</row>
    <row r="31" spans="1:86" s="16" customFormat="1" ht="9.75">
      <c r="A31" s="10">
        <f>Dati!A34</f>
        <v>30</v>
      </c>
      <c r="B31" s="10" t="str">
        <f>Dati!B34</f>
        <v>Bei-05-20 Cms Link</v>
      </c>
      <c r="C31" s="10" t="str">
        <f>Dati!C34</f>
        <v>XS0222844952</v>
      </c>
      <c r="D31" s="89">
        <f>Dati!D34</f>
        <v>38548</v>
      </c>
      <c r="E31" s="89">
        <f>Dati!E34</f>
        <v>44027</v>
      </c>
      <c r="F31" s="10">
        <f>_XLL.FRAZIONE.ANNO(D31,E31)</f>
        <v>15</v>
      </c>
      <c r="G31" s="10">
        <f>Dati!F34</f>
        <v>2</v>
      </c>
      <c r="H31" s="10">
        <f t="shared" si="10"/>
        <v>13</v>
      </c>
      <c r="I31" s="15">
        <f>_XLL.FRAZIONE.ANNO(D31,$AB$1)</f>
        <v>3.4833333333333334</v>
      </c>
      <c r="J31" s="93">
        <f>_XLL.FRAZIONE.ANNO($AB$1,E31)</f>
        <v>11.516666666666667</v>
      </c>
      <c r="K31" s="15">
        <f t="shared" si="13"/>
        <v>11.516666666666667</v>
      </c>
      <c r="L31" s="15">
        <f t="shared" si="4"/>
        <v>0</v>
      </c>
      <c r="M31" s="15">
        <f t="shared" si="5"/>
        <v>0</v>
      </c>
      <c r="N31" s="90">
        <f t="shared" si="6"/>
        <v>0</v>
      </c>
      <c r="O31" s="15">
        <f>(_XLL.FRAZIONE.ANNO(D31,$AB$1,1)-TRUNC(_XLL.FRAZIONE.ANNO(D31,$AB$1,1)))*N31*(1-$C$47)*100</f>
        <v>0</v>
      </c>
      <c r="P31" s="89">
        <f>_XLL.DATA.MESE(D31,12*G31)</f>
        <v>39278</v>
      </c>
      <c r="Q31" s="90">
        <v>0.07</v>
      </c>
      <c r="R31" s="90">
        <v>0.06</v>
      </c>
      <c r="S31" s="90"/>
      <c r="T31" s="90"/>
      <c r="U31" s="90"/>
      <c r="V31" s="90">
        <f>Dati!I34</f>
        <v>0</v>
      </c>
      <c r="W31" s="90">
        <v>0.3</v>
      </c>
      <c r="X31" s="90">
        <f>L31*R31</f>
        <v>0</v>
      </c>
      <c r="Y31" s="90">
        <f t="shared" si="1"/>
        <v>0</v>
      </c>
      <c r="Z31" s="90">
        <f t="shared" si="11"/>
        <v>0.16999999999999998</v>
      </c>
      <c r="AA31" s="90">
        <f t="shared" si="7"/>
        <v>0.16999999999999998</v>
      </c>
      <c r="AB31" s="28">
        <f>HLOOKUP($AB$1,Dati!$L$1:$IV$47,A31+4,FALSE)</f>
        <v>77</v>
      </c>
      <c r="AC31" s="28">
        <f t="shared" si="8"/>
        <v>114.875</v>
      </c>
      <c r="AD31" s="28">
        <f t="shared" si="9"/>
        <v>37.875</v>
      </c>
      <c r="AE31" s="28">
        <f t="shared" si="12"/>
        <v>35</v>
      </c>
      <c r="AF31" s="104">
        <f>AD31/AB31/_XLL.FRAZIONE.ANNO($AB$1,E31)</f>
        <v>0.042710545604901604</v>
      </c>
      <c r="AG31" s="104">
        <f>AE31/AB31/_XLL.FRAZIONE.ANNO($AB$1,E31)</f>
        <v>0.039468490988027884</v>
      </c>
      <c r="AH31" s="110"/>
      <c r="AI31" s="111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6"/>
      <c r="BV31" s="116"/>
      <c r="BW31" s="112"/>
      <c r="BX31" s="113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</row>
    <row r="32" spans="1:86" s="16" customFormat="1" ht="9.75">
      <c r="A32" s="10">
        <f>Dati!A35</f>
        <v>31</v>
      </c>
      <c r="B32" s="10" t="str">
        <f>Dati!B35</f>
        <v>Bei-20 Fix Cms Lkd</v>
      </c>
      <c r="C32" s="10" t="str">
        <f>Dati!C35</f>
        <v>XS0222759689</v>
      </c>
      <c r="D32" s="89">
        <f>Dati!D35</f>
        <v>38548</v>
      </c>
      <c r="E32" s="89">
        <f>Dati!E35</f>
        <v>44027</v>
      </c>
      <c r="F32" s="10">
        <f>_XLL.FRAZIONE.ANNO(D32,E32)</f>
        <v>15</v>
      </c>
      <c r="G32" s="10">
        <f>Dati!F35</f>
        <v>1</v>
      </c>
      <c r="H32" s="10">
        <f t="shared" si="10"/>
        <v>14</v>
      </c>
      <c r="I32" s="15">
        <f>_XLL.FRAZIONE.ANNO(D32,$AB$1)</f>
        <v>3.4833333333333334</v>
      </c>
      <c r="J32" s="93">
        <f>_XLL.FRAZIONE.ANNO($AB$1,E32)</f>
        <v>11.516666666666667</v>
      </c>
      <c r="K32" s="15">
        <f t="shared" si="13"/>
        <v>11.516666666666667</v>
      </c>
      <c r="L32" s="15">
        <f t="shared" si="4"/>
        <v>0</v>
      </c>
      <c r="M32" s="15">
        <f t="shared" si="5"/>
        <v>0</v>
      </c>
      <c r="N32" s="90">
        <f t="shared" si="6"/>
        <v>0.0125</v>
      </c>
      <c r="O32" s="15">
        <f>(_XLL.FRAZIONE.ANNO(D32,$AB$1,1)-TRUNC(_XLL.FRAZIONE.ANNO(D32,$AB$1,1)))*N32*(1-$C$47)*100</f>
        <v>0.5342962760131434</v>
      </c>
      <c r="P32" s="89">
        <f>_XLL.DATA.MESE(D32,12*G32)</f>
        <v>38913</v>
      </c>
      <c r="Q32" s="90">
        <v>0.065</v>
      </c>
      <c r="R32" s="90"/>
      <c r="S32" s="90"/>
      <c r="T32" s="90"/>
      <c r="U32" s="90"/>
      <c r="V32" s="90">
        <f>Dati!I35</f>
        <v>0.0125</v>
      </c>
      <c r="W32" s="90"/>
      <c r="X32" s="90">
        <f>L32*R32</f>
        <v>0</v>
      </c>
      <c r="Y32" s="90">
        <f t="shared" si="1"/>
        <v>0.14395833333333335</v>
      </c>
      <c r="Z32" s="90">
        <f t="shared" si="11"/>
        <v>0</v>
      </c>
      <c r="AA32" s="90">
        <f t="shared" si="7"/>
        <v>0.14395833333333335</v>
      </c>
      <c r="AB32" s="28">
        <f>HLOOKUP($AB$1,Dati!$L$1:$IV$47,A32+4,FALSE)</f>
        <v>83.23</v>
      </c>
      <c r="AC32" s="28">
        <f t="shared" si="8"/>
        <v>112.59635416666667</v>
      </c>
      <c r="AD32" s="28">
        <f t="shared" si="9"/>
        <v>28.832057890653523</v>
      </c>
      <c r="AE32" s="28">
        <f t="shared" si="12"/>
        <v>26.735807890653525</v>
      </c>
      <c r="AF32" s="104">
        <f>AD32/AB32/_XLL.FRAZIONE.ANNO($AB$1,E32)</f>
        <v>0.030079384806582066</v>
      </c>
      <c r="AG32" s="104">
        <f>AE32/AB32/_XLL.FRAZIONE.ANNO($AB$1,E32)</f>
        <v>0.02789244724423631</v>
      </c>
      <c r="AH32" s="110"/>
      <c r="AI32" s="111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22"/>
      <c r="BV32" s="122"/>
      <c r="BW32" s="112"/>
      <c r="BX32" s="113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</row>
    <row r="33" spans="1:86" s="16" customFormat="1" ht="9.75">
      <c r="A33" s="10">
        <f>Dati!A36</f>
        <v>32</v>
      </c>
      <c r="B33" s="10" t="str">
        <f>Dati!B36</f>
        <v>Bei-3Ag20 Fix To Cms</v>
      </c>
      <c r="C33" s="10" t="str">
        <f>Dati!C36</f>
        <v>XS0224943091</v>
      </c>
      <c r="D33" s="89">
        <f>Dati!D36</f>
        <v>38567</v>
      </c>
      <c r="E33" s="89">
        <f>Dati!E36</f>
        <v>44046</v>
      </c>
      <c r="F33" s="10">
        <f>_XLL.FRAZIONE.ANNO(D33,E33)</f>
        <v>15</v>
      </c>
      <c r="G33" s="10">
        <f>Dati!F36</f>
        <v>2</v>
      </c>
      <c r="H33" s="10">
        <f t="shared" si="10"/>
        <v>13</v>
      </c>
      <c r="I33" s="15">
        <f>_XLL.FRAZIONE.ANNO(D33,$AB$1)</f>
        <v>3.433333333333333</v>
      </c>
      <c r="J33" s="93">
        <f>_XLL.FRAZIONE.ANNO($AB$1,E33)</f>
        <v>11.566666666666666</v>
      </c>
      <c r="K33" s="15">
        <f t="shared" si="13"/>
        <v>11.566666666666666</v>
      </c>
      <c r="L33" s="15">
        <f t="shared" si="4"/>
        <v>0</v>
      </c>
      <c r="M33" s="15">
        <f t="shared" si="5"/>
        <v>0</v>
      </c>
      <c r="N33" s="90">
        <f t="shared" si="6"/>
        <v>0.01</v>
      </c>
      <c r="O33" s="15">
        <f>(_XLL.FRAZIONE.ANNO(D33,$AB$1,1)-TRUNC(_XLL.FRAZIONE.ANNO(D33,$AB$1,1)))*N33*(1-$C$47)*100</f>
        <v>0.38191401971522476</v>
      </c>
      <c r="P33" s="89">
        <f>_XLL.DATA.MESE(D33,12*G33)</f>
        <v>39297</v>
      </c>
      <c r="Q33" s="90">
        <v>0.06</v>
      </c>
      <c r="R33" s="90">
        <v>0.06</v>
      </c>
      <c r="S33" s="90"/>
      <c r="T33" s="90"/>
      <c r="U33" s="90"/>
      <c r="V33" s="90">
        <f>Dati!I36</f>
        <v>0.01</v>
      </c>
      <c r="W33" s="90"/>
      <c r="X33" s="90">
        <f>L33*R33</f>
        <v>0</v>
      </c>
      <c r="Y33" s="90">
        <f t="shared" si="1"/>
        <v>0.11566666666666667</v>
      </c>
      <c r="Z33" s="90">
        <f t="shared" si="11"/>
        <v>0</v>
      </c>
      <c r="AA33" s="90">
        <f t="shared" si="7"/>
        <v>0.11566666666666667</v>
      </c>
      <c r="AB33" s="28">
        <f>HLOOKUP($AB$1,Dati!$L$1:$IV$47,A33+4,FALSE)</f>
        <v>82.5</v>
      </c>
      <c r="AC33" s="28">
        <f t="shared" si="8"/>
        <v>110.12083333333334</v>
      </c>
      <c r="AD33" s="28">
        <f t="shared" si="9"/>
        <v>27.238919313618112</v>
      </c>
      <c r="AE33" s="28">
        <f t="shared" si="12"/>
        <v>25.051419313618112</v>
      </c>
      <c r="AF33" s="104">
        <f>AD33/AB33/_XLL.FRAZIONE.ANNO($AB$1,E33)</f>
        <v>0.028544846018986755</v>
      </c>
      <c r="AG33" s="104">
        <f>AE33/AB33/_XLL.FRAZIONE.ANNO($AB$1,E33)</f>
        <v>0.026252469807302187</v>
      </c>
      <c r="AH33" s="110"/>
      <c r="AI33" s="111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6"/>
      <c r="BV33" s="116"/>
      <c r="BW33" s="112"/>
      <c r="BX33" s="113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</row>
    <row r="34" spans="1:86" s="16" customFormat="1" ht="9.75">
      <c r="A34" s="10">
        <f>Dati!A37</f>
        <v>33</v>
      </c>
      <c r="B34" s="10" t="str">
        <f>Dati!B37</f>
        <v>Bei-05/20 Fix To Cms</v>
      </c>
      <c r="C34" s="10" t="str">
        <f>Dati!C37</f>
        <v>XS0225050680</v>
      </c>
      <c r="D34" s="89">
        <f>Dati!D37</f>
        <v>38569</v>
      </c>
      <c r="E34" s="89">
        <f>Dati!E37</f>
        <v>44048</v>
      </c>
      <c r="F34" s="10">
        <f>_XLL.FRAZIONE.ANNO(D34,E34)</f>
        <v>15</v>
      </c>
      <c r="G34" s="10">
        <f>Dati!F37</f>
        <v>2</v>
      </c>
      <c r="H34" s="10">
        <f t="shared" si="10"/>
        <v>13</v>
      </c>
      <c r="I34" s="15">
        <f>_XLL.FRAZIONE.ANNO(D34,$AB$1)</f>
        <v>3.4277777777777776</v>
      </c>
      <c r="J34" s="93">
        <f>_XLL.FRAZIONE.ANNO($AB$1,E34)</f>
        <v>11.572222222222223</v>
      </c>
      <c r="K34" s="15">
        <f t="shared" si="13"/>
        <v>11.572222222222223</v>
      </c>
      <c r="L34" s="15">
        <f t="shared" si="4"/>
        <v>0</v>
      </c>
      <c r="M34" s="15">
        <f t="shared" si="5"/>
        <v>0</v>
      </c>
      <c r="N34" s="90">
        <f t="shared" si="6"/>
        <v>0.01</v>
      </c>
      <c r="O34" s="15">
        <f>(_XLL.FRAZIONE.ANNO(D34,$AB$1,1)-TRUNC(_XLL.FRAZIONE.ANNO(D34,$AB$1,1)))*N34*(1-$C$47)*100</f>
        <v>0.377122124863089</v>
      </c>
      <c r="P34" s="89">
        <f>_XLL.DATA.MESE(D34,12*G34)</f>
        <v>39299</v>
      </c>
      <c r="Q34" s="90">
        <v>0.075</v>
      </c>
      <c r="R34" s="90">
        <v>0.05</v>
      </c>
      <c r="S34" s="90"/>
      <c r="T34" s="90"/>
      <c r="U34" s="90"/>
      <c r="V34" s="90">
        <f>Dati!I37</f>
        <v>0.01</v>
      </c>
      <c r="W34" s="90"/>
      <c r="X34" s="90">
        <f>L34*R34</f>
        <v>0</v>
      </c>
      <c r="Y34" s="90">
        <f t="shared" si="1"/>
        <v>0.11572222222222223</v>
      </c>
      <c r="Z34" s="90">
        <f t="shared" si="11"/>
        <v>0</v>
      </c>
      <c r="AA34" s="90">
        <f t="shared" si="7"/>
        <v>0.11572222222222223</v>
      </c>
      <c r="AB34" s="28">
        <f>HLOOKUP($AB$1,Dati!$L$1:$IV$47,A34+4,FALSE)</f>
        <v>80</v>
      </c>
      <c r="AC34" s="28">
        <f t="shared" si="8"/>
        <v>110.12569444444445</v>
      </c>
      <c r="AD34" s="28">
        <f t="shared" si="9"/>
        <v>29.74857231958136</v>
      </c>
      <c r="AE34" s="28">
        <f t="shared" si="12"/>
        <v>27.24857231958136</v>
      </c>
      <c r="AF34" s="104">
        <f>AD34/AB34/_XLL.FRAZIONE.ANNO($AB$1,E34)</f>
        <v>0.03213359948106484</v>
      </c>
      <c r="AG34" s="104">
        <f>AE34/AB34/_XLL.FRAZIONE.ANNO($AB$1,E34)</f>
        <v>0.029433167411933775</v>
      </c>
      <c r="AH34" s="110"/>
      <c r="AI34" s="111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2"/>
      <c r="BV34" s="112"/>
      <c r="BW34" s="112"/>
      <c r="BX34" s="113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</row>
    <row r="35" spans="1:86" s="16" customFormat="1" ht="9.75">
      <c r="A35" s="10">
        <f>Dati!A38</f>
        <v>34</v>
      </c>
      <c r="B35" s="10" t="str">
        <f>Dati!B38</f>
        <v>Austria-22 Lkd Cms R</v>
      </c>
      <c r="C35" s="10" t="str">
        <f>Dati!C38</f>
        <v>IT0006592080</v>
      </c>
      <c r="D35" s="89">
        <f>Dati!D38</f>
        <v>38525</v>
      </c>
      <c r="E35" s="89">
        <f>Dati!E38</f>
        <v>44734</v>
      </c>
      <c r="F35" s="10">
        <f>_XLL.FRAZIONE.ANNO(D35,E35)</f>
        <v>17</v>
      </c>
      <c r="G35" s="10">
        <f>Dati!F38</f>
        <v>3</v>
      </c>
      <c r="H35" s="10">
        <f t="shared" si="10"/>
        <v>14</v>
      </c>
      <c r="I35" s="15">
        <f>_XLL.FRAZIONE.ANNO(D35,$AB$1)</f>
        <v>3.547222222222222</v>
      </c>
      <c r="J35" s="93">
        <f>_XLL.FRAZIONE.ANNO($AB$1,E35)</f>
        <v>13.452777777777778</v>
      </c>
      <c r="K35" s="15">
        <f t="shared" si="13"/>
        <v>13.452777777777778</v>
      </c>
      <c r="L35" s="15">
        <f t="shared" si="4"/>
        <v>0</v>
      </c>
      <c r="M35" s="15">
        <f t="shared" si="5"/>
        <v>0</v>
      </c>
      <c r="N35" s="90">
        <f t="shared" si="6"/>
        <v>0.01</v>
      </c>
      <c r="O35" s="15">
        <f>(_XLL.FRAZIONE.ANNO(D35,$AB$1,1)-TRUNC(_XLL.FRAZIONE.ANNO(D35,$AB$1,1)))*N35*(1-$C$47)*100</f>
        <v>0.48254381161007665</v>
      </c>
      <c r="P35" s="89">
        <f>_XLL.DATA.MESE(D35,12*G35)</f>
        <v>39621</v>
      </c>
      <c r="Q35" s="90">
        <v>0.04</v>
      </c>
      <c r="R35" s="90">
        <v>0.04</v>
      </c>
      <c r="S35" s="90">
        <v>0.04</v>
      </c>
      <c r="T35" s="90"/>
      <c r="U35" s="90"/>
      <c r="V35" s="90">
        <f>Dati!I38</f>
        <v>0.01</v>
      </c>
      <c r="W35" s="90"/>
      <c r="X35" s="90">
        <f>(S35+(L35-1)*R35)</f>
        <v>0</v>
      </c>
      <c r="Y35" s="90">
        <f t="shared" si="1"/>
        <v>0.13452777777777777</v>
      </c>
      <c r="Z35" s="90">
        <f t="shared" si="11"/>
        <v>0</v>
      </c>
      <c r="AA35" s="90">
        <f t="shared" si="7"/>
        <v>0.13452777777777777</v>
      </c>
      <c r="AB35" s="28">
        <f>HLOOKUP($AB$1,Dati!$L$1:$IV$47,A35+4,FALSE)</f>
        <v>78.31</v>
      </c>
      <c r="AC35" s="28">
        <f t="shared" si="8"/>
        <v>111.77118055555556</v>
      </c>
      <c r="AD35" s="28">
        <f t="shared" si="9"/>
        <v>32.97863674394548</v>
      </c>
      <c r="AE35" s="28">
        <f t="shared" si="12"/>
        <v>30.26738674394548</v>
      </c>
      <c r="AF35" s="104">
        <f>AD35/AB35/_XLL.FRAZIONE.ANNO($AB$1,E35)</f>
        <v>0.03130426466997938</v>
      </c>
      <c r="AG35" s="104">
        <f>AE35/AB35/_XLL.FRAZIONE.ANNO($AB$1,E35)</f>
        <v>0.028730668670682552</v>
      </c>
      <c r="AH35" s="110"/>
      <c r="AI35" s="111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6"/>
      <c r="BV35" s="116"/>
      <c r="BW35" s="112"/>
      <c r="BX35" s="113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</row>
    <row r="36" spans="1:86" s="16" customFormat="1" ht="9.75">
      <c r="A36" s="10">
        <f>Dati!A39</f>
        <v>35</v>
      </c>
      <c r="B36" s="10" t="str">
        <f>Dati!B39</f>
        <v>Bei-25 Fix Cms Link</v>
      </c>
      <c r="C36" s="10" t="str">
        <f>Dati!C39</f>
        <v>XS0212274988</v>
      </c>
      <c r="D36" s="89">
        <f>Dati!D39</f>
        <v>38418</v>
      </c>
      <c r="E36" s="89">
        <f>Dati!E39</f>
        <v>45723</v>
      </c>
      <c r="F36" s="10">
        <f>_XLL.FRAZIONE.ANNO(D36,E36)</f>
        <v>20</v>
      </c>
      <c r="G36" s="10">
        <f>Dati!F39</f>
        <v>4</v>
      </c>
      <c r="H36" s="10">
        <f t="shared" si="10"/>
        <v>16</v>
      </c>
      <c r="I36" s="15">
        <f>_XLL.FRAZIONE.ANNO(D36,$AB$1)</f>
        <v>3.838888888888889</v>
      </c>
      <c r="J36" s="93">
        <f>_XLL.FRAZIONE.ANNO($AB$1,E36)</f>
        <v>16.16111111111111</v>
      </c>
      <c r="K36" s="15">
        <f t="shared" si="13"/>
        <v>16</v>
      </c>
      <c r="L36" s="15">
        <f t="shared" si="4"/>
        <v>0.16111111111111098</v>
      </c>
      <c r="M36" s="15">
        <f t="shared" si="5"/>
        <v>4</v>
      </c>
      <c r="N36" s="90">
        <f t="shared" si="6"/>
        <v>0.05</v>
      </c>
      <c r="O36" s="15">
        <f>(_XLL.FRAZIONE.ANNO(D36,$AB$1,1)-TRUNC(_XLL.FRAZIONE.ANNO(D36,$AB$1,1)))*N36*(1-$C$47)*100</f>
        <v>3.6945509309967144</v>
      </c>
      <c r="P36" s="89">
        <f>_XLL.DATA.MESE(D36,12*G36)</f>
        <v>39879</v>
      </c>
      <c r="Q36" s="90">
        <v>0.05</v>
      </c>
      <c r="R36" s="90">
        <v>0.05</v>
      </c>
      <c r="S36" s="90">
        <v>0.05</v>
      </c>
      <c r="T36" s="90">
        <v>0.05</v>
      </c>
      <c r="U36" s="90"/>
      <c r="V36" s="90">
        <f>Dati!I39</f>
        <v>0.015</v>
      </c>
      <c r="W36" s="90"/>
      <c r="X36" s="90">
        <f>(T36+S36+(L36-2)*R36)</f>
        <v>0.008055555555555552</v>
      </c>
      <c r="Y36" s="90">
        <f t="shared" si="1"/>
        <v>0.24</v>
      </c>
      <c r="Z36" s="90">
        <f t="shared" si="11"/>
        <v>0</v>
      </c>
      <c r="AA36" s="90">
        <f t="shared" si="7"/>
        <v>0.24805555555555553</v>
      </c>
      <c r="AB36" s="28">
        <f>HLOOKUP($AB$1,Dati!$L$1:$IV$47,A36+4,FALSE)</f>
        <v>77.01</v>
      </c>
      <c r="AC36" s="28">
        <f t="shared" si="8"/>
        <v>121.70486111111111</v>
      </c>
      <c r="AD36" s="28">
        <f t="shared" si="9"/>
        <v>41.0003101801144</v>
      </c>
      <c r="AE36" s="28">
        <f t="shared" si="12"/>
        <v>38.126560180114396</v>
      </c>
      <c r="AF36" s="104">
        <f>AD36/AB36/_XLL.FRAZIONE.ANNO($AB$1,E36)</f>
        <v>0.03294342907175177</v>
      </c>
      <c r="AG36" s="104">
        <f>AE36/AB36/_XLL.FRAZIONE.ANNO($AB$1,E36)</f>
        <v>0.03063439338692265</v>
      </c>
      <c r="AH36" s="110"/>
      <c r="AI36" s="111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2"/>
      <c r="BV36" s="112"/>
      <c r="BW36" s="112"/>
      <c r="BX36" s="113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</row>
    <row r="37" spans="1:86" s="16" customFormat="1" ht="9.75">
      <c r="A37" s="10">
        <f>Dati!A40</f>
        <v>36</v>
      </c>
      <c r="B37" s="10" t="str">
        <f>Dati!B40</f>
        <v>Ebrd-25 Cms Rates D</v>
      </c>
      <c r="C37" s="10" t="str">
        <f>Dati!C40</f>
        <v>IT0006592981</v>
      </c>
      <c r="D37" s="89">
        <f>Dati!D40</f>
        <v>38555</v>
      </c>
      <c r="E37" s="89">
        <f>Dati!E40</f>
        <v>45860</v>
      </c>
      <c r="F37" s="10">
        <f>_XLL.FRAZIONE.ANNO(D37,E37)</f>
        <v>20</v>
      </c>
      <c r="G37" s="10">
        <f>Dati!F40</f>
        <v>3</v>
      </c>
      <c r="H37" s="10">
        <f t="shared" si="10"/>
        <v>17</v>
      </c>
      <c r="I37" s="15">
        <f>_XLL.FRAZIONE.ANNO(D37,$AB$1)</f>
        <v>3.463888888888889</v>
      </c>
      <c r="J37" s="93">
        <f>_XLL.FRAZIONE.ANNO($AB$1,E37)</f>
        <v>16.53611111111111</v>
      </c>
      <c r="K37" s="15">
        <f t="shared" si="13"/>
        <v>16.53611111111111</v>
      </c>
      <c r="L37" s="15">
        <f t="shared" si="4"/>
        <v>0</v>
      </c>
      <c r="M37" s="15">
        <f t="shared" si="5"/>
        <v>0</v>
      </c>
      <c r="N37" s="90">
        <f t="shared" si="6"/>
        <v>0</v>
      </c>
      <c r="O37" s="15">
        <f>(_XLL.FRAZIONE.ANNO(D37,$AB$1,1)-TRUNC(_XLL.FRAZIONE.ANNO(D37,$AB$1,1)))*N37*(1-$C$47)*100</f>
        <v>0</v>
      </c>
      <c r="P37" s="89">
        <f>_XLL.DATA.MESE(D37,12*G37)</f>
        <v>39651</v>
      </c>
      <c r="Q37" s="90">
        <v>0.05</v>
      </c>
      <c r="R37" s="90">
        <v>0.04</v>
      </c>
      <c r="S37" s="90">
        <v>0.04</v>
      </c>
      <c r="T37" s="90"/>
      <c r="U37" s="90"/>
      <c r="V37" s="90">
        <f>Dati!I40</f>
        <v>0</v>
      </c>
      <c r="W37" s="90">
        <v>0.4</v>
      </c>
      <c r="X37" s="90">
        <f>(S37+(L37-1)*R37)</f>
        <v>0</v>
      </c>
      <c r="Y37" s="90">
        <f t="shared" si="1"/>
        <v>0</v>
      </c>
      <c r="Z37" s="90">
        <f t="shared" si="11"/>
        <v>0.27</v>
      </c>
      <c r="AA37" s="90">
        <f t="shared" si="7"/>
        <v>0.27</v>
      </c>
      <c r="AB37" s="28">
        <f>HLOOKUP($AB$1,Dati!$L$1:$IV$47,A37+4,FALSE)</f>
        <v>72.24</v>
      </c>
      <c r="AC37" s="28">
        <f t="shared" si="8"/>
        <v>123.625</v>
      </c>
      <c r="AD37" s="28">
        <f t="shared" si="9"/>
        <v>51.385000000000005</v>
      </c>
      <c r="AE37" s="28">
        <f t="shared" si="12"/>
        <v>47.915000000000006</v>
      </c>
      <c r="AF37" s="104">
        <f>AD37/AB37/_XLL.FRAZIONE.ANNO($AB$1,E37)</f>
        <v>0.043015526385255944</v>
      </c>
      <c r="AG37" s="104">
        <f>AE37/AB37/_XLL.FRAZIONE.ANNO($AB$1,E37)</f>
        <v>0.04011071220686073</v>
      </c>
      <c r="AH37" s="110"/>
      <c r="AI37" s="111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2"/>
      <c r="BV37" s="112"/>
      <c r="BW37" s="112"/>
      <c r="BX37" s="113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</row>
    <row r="38" spans="1:86" s="16" customFormat="1" ht="9.75">
      <c r="A38" s="10">
        <f>Dati!A41</f>
        <v>37</v>
      </c>
      <c r="B38" s="10" t="str">
        <f>Dati!B41</f>
        <v>Austria-05/25 Frn</v>
      </c>
      <c r="C38" s="10" t="str">
        <f>Dati!C41</f>
        <v>XS0224713254</v>
      </c>
      <c r="D38" s="89">
        <f>Dati!D41</f>
        <v>38561</v>
      </c>
      <c r="E38" s="89">
        <f>Dati!E41</f>
        <v>45866</v>
      </c>
      <c r="F38" s="10">
        <f>_XLL.FRAZIONE.ANNO(D38,E38)</f>
        <v>20</v>
      </c>
      <c r="G38" s="10">
        <f>Dati!F41</f>
        <v>0</v>
      </c>
      <c r="H38" s="10">
        <f t="shared" si="10"/>
        <v>20</v>
      </c>
      <c r="I38" s="15">
        <f>_XLL.FRAZIONE.ANNO(D38,$AB$1)</f>
        <v>3.4472222222222224</v>
      </c>
      <c r="J38" s="93">
        <f>_XLL.FRAZIONE.ANNO($AB$1,E38)</f>
        <v>16.552777777777777</v>
      </c>
      <c r="K38" s="15">
        <f t="shared" si="13"/>
        <v>16.552777777777777</v>
      </c>
      <c r="L38" s="15">
        <f t="shared" si="4"/>
        <v>0</v>
      </c>
      <c r="M38" s="15">
        <f t="shared" si="5"/>
        <v>0</v>
      </c>
      <c r="N38" s="90">
        <f t="shared" si="6"/>
        <v>0.01</v>
      </c>
      <c r="O38" s="15">
        <f>(_XLL.FRAZIONE.ANNO(D38,$AB$1,1)-TRUNC(_XLL.FRAZIONE.ANNO(D38,$AB$1,1)))*N38*(1-$C$47)*100</f>
        <v>0.39628970427163207</v>
      </c>
      <c r="P38" s="89">
        <f>_XLL.DATA.MESE(D38,12*G38)</f>
        <v>38561</v>
      </c>
      <c r="Q38" s="90"/>
      <c r="R38" s="90"/>
      <c r="S38" s="90"/>
      <c r="T38" s="90"/>
      <c r="U38" s="90"/>
      <c r="V38" s="90">
        <f>Dati!I41</f>
        <v>0.01</v>
      </c>
      <c r="W38" s="90"/>
      <c r="X38" s="90">
        <f>(S38+(L38-1)*R38)</f>
        <v>0</v>
      </c>
      <c r="Y38" s="90">
        <f t="shared" si="1"/>
        <v>0.16552777777777777</v>
      </c>
      <c r="Z38" s="90">
        <f t="shared" si="11"/>
        <v>0</v>
      </c>
      <c r="AA38" s="90">
        <f t="shared" si="7"/>
        <v>0.16552777777777777</v>
      </c>
      <c r="AB38" s="28">
        <f>HLOOKUP($AB$1,Dati!$L$1:$IV$47,A38+4,FALSE)</f>
        <v>75.79</v>
      </c>
      <c r="AC38" s="28">
        <f t="shared" si="8"/>
        <v>114.48368055555555</v>
      </c>
      <c r="AD38" s="28">
        <f t="shared" si="9"/>
        <v>38.297390851283915</v>
      </c>
      <c r="AE38" s="28">
        <f t="shared" si="12"/>
        <v>35.27114085128392</v>
      </c>
      <c r="AF38" s="104">
        <f>AD38/AB38/_XLL.FRAZIONE.ANNO($AB$1,E38)</f>
        <v>0.030527159468095557</v>
      </c>
      <c r="AG38" s="104">
        <f>AE38/AB38/_XLL.FRAZIONE.ANNO($AB$1,E38)</f>
        <v>0.028114911158568043</v>
      </c>
      <c r="AH38" s="110"/>
      <c r="AI38" s="111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2"/>
      <c r="BV38" s="112"/>
      <c r="BW38" s="112"/>
      <c r="BX38" s="113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</row>
    <row r="39" spans="1:86" s="16" customFormat="1" ht="9.75">
      <c r="A39" s="10">
        <f>Dati!A42</f>
        <v>38</v>
      </c>
      <c r="B39" s="10" t="str">
        <f>Dati!B42</f>
        <v>C Of Eur-25 Frn</v>
      </c>
      <c r="C39" s="10" t="str">
        <f>Dati!C42</f>
        <v>IT0006596909</v>
      </c>
      <c r="D39" s="89">
        <f>Dati!D42</f>
        <v>38642</v>
      </c>
      <c r="E39" s="89">
        <f>Dati!E42</f>
        <v>45947</v>
      </c>
      <c r="F39" s="10">
        <f>_XLL.FRAZIONE.ANNO(D39,E39)</f>
        <v>20</v>
      </c>
      <c r="G39" s="10">
        <f>Dati!F42</f>
        <v>3</v>
      </c>
      <c r="H39" s="10">
        <f>F39-G39</f>
        <v>17</v>
      </c>
      <c r="I39" s="15">
        <f>_XLL.FRAZIONE.ANNO(D39,$AB$1)</f>
        <v>3.227777777777778</v>
      </c>
      <c r="J39" s="93">
        <f>_XLL.FRAZIONE.ANNO($AB$1,E39)</f>
        <v>16.772222222222222</v>
      </c>
      <c r="K39" s="15">
        <f>IF(I39&gt;G39,J39,F39-G39)</f>
        <v>16.772222222222222</v>
      </c>
      <c r="L39" s="15">
        <f>IF(I39&gt;G39,0,G39-I39)</f>
        <v>0</v>
      </c>
      <c r="M39" s="15">
        <f>IF(L39=0,0,INT(G39-L39)+1)</f>
        <v>0</v>
      </c>
      <c r="N39" s="90">
        <f>IF(L39=0,V39,INDEX($Q$2:$U$44,A39,M39))</f>
        <v>0.01</v>
      </c>
      <c r="O39" s="15">
        <f>(_XLL.FRAZIONE.ANNO(D39,$AB$1,1)-TRUNC(_XLL.FRAZIONE.ANNO(D39,$AB$1,1)))*N39*(1-$C$47)*100</f>
        <v>0.20221796276013165</v>
      </c>
      <c r="P39" s="89">
        <f>_XLL.DATA.MESE(D39,12*G39)</f>
        <v>39738</v>
      </c>
      <c r="Q39" s="90">
        <v>0.06</v>
      </c>
      <c r="R39" s="90">
        <v>0.04</v>
      </c>
      <c r="S39" s="90">
        <v>0.04</v>
      </c>
      <c r="T39" s="90"/>
      <c r="U39" s="90"/>
      <c r="V39" s="90">
        <v>0.01</v>
      </c>
      <c r="W39" s="90"/>
      <c r="X39" s="90">
        <f>(S39+(L39-1)*R39)</f>
        <v>0</v>
      </c>
      <c r="Y39" s="90">
        <f t="shared" si="1"/>
        <v>0.16772222222222222</v>
      </c>
      <c r="Z39" s="90">
        <f t="shared" si="11"/>
        <v>0</v>
      </c>
      <c r="AA39" s="90">
        <f t="shared" si="7"/>
        <v>0.16772222222222222</v>
      </c>
      <c r="AB39" s="28">
        <f>HLOOKUP($AB$1,Dati!$L$1:$IV$47,A39+4,FALSE)</f>
        <v>81</v>
      </c>
      <c r="AC39" s="28">
        <f>100+AA39*100*(1-$C$47)</f>
        <v>114.67569444444445</v>
      </c>
      <c r="AD39" s="28">
        <f>AC39-AB39-O39</f>
        <v>33.473476481684315</v>
      </c>
      <c r="AE39" s="28">
        <f t="shared" si="12"/>
        <v>31.098476481684315</v>
      </c>
      <c r="AF39" s="104">
        <f>AD39/AB39/_XLL.FRAZIONE.ANNO($AB$1,E39)</f>
        <v>0.024639120004184105</v>
      </c>
      <c r="AG39" s="104">
        <f>AE39/AB39/_XLL.FRAZIONE.ANNO($AB$1,E39)</f>
        <v>0.022890932598494215</v>
      </c>
      <c r="AH39" s="110"/>
      <c r="AI39" s="111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2"/>
      <c r="BV39" s="112"/>
      <c r="BW39" s="112"/>
      <c r="BX39" s="113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</row>
    <row r="40" spans="1:86" s="16" customFormat="1" ht="9.75">
      <c r="A40" s="10">
        <f>Dati!A43</f>
        <v>39</v>
      </c>
      <c r="B40" s="10" t="str">
        <f>Dati!B43</f>
        <v>Bei-05/25Fix Cms Lnk</v>
      </c>
      <c r="C40" s="10" t="str">
        <f>Dati!C43</f>
        <v>XS0233286078</v>
      </c>
      <c r="D40" s="89">
        <f>Dati!D43</f>
        <v>38674</v>
      </c>
      <c r="E40" s="89">
        <f>Dati!E43</f>
        <v>45979</v>
      </c>
      <c r="F40" s="10">
        <f>_XLL.FRAZIONE.ANNO(D40,E40)</f>
        <v>20</v>
      </c>
      <c r="G40" s="10">
        <f>Dati!F43</f>
        <v>3</v>
      </c>
      <c r="H40" s="10">
        <f t="shared" si="10"/>
        <v>17</v>
      </c>
      <c r="I40" s="15">
        <f>_XLL.FRAZIONE.ANNO(D40,$AB$1)</f>
        <v>3.1416666666666666</v>
      </c>
      <c r="J40" s="93">
        <f>_XLL.FRAZIONE.ANNO($AB$1,E40)</f>
        <v>16.858333333333334</v>
      </c>
      <c r="K40" s="15">
        <f t="shared" si="13"/>
        <v>16.858333333333334</v>
      </c>
      <c r="L40" s="15">
        <f t="shared" si="4"/>
        <v>0</v>
      </c>
      <c r="M40" s="15">
        <f t="shared" si="5"/>
        <v>0</v>
      </c>
      <c r="N40" s="90">
        <f t="shared" si="6"/>
        <v>0</v>
      </c>
      <c r="O40" s="15">
        <f>(_XLL.FRAZIONE.ANNO(D40,$AB$1,1)-TRUNC(_XLL.FRAZIONE.ANNO(D40,$AB$1,1)))*N40*(1-$C$47)*100</f>
        <v>0</v>
      </c>
      <c r="P40" s="89">
        <f>_XLL.DATA.MESE(D40,12*G40)</f>
        <v>39770</v>
      </c>
      <c r="Q40" s="90">
        <v>0.08</v>
      </c>
      <c r="R40" s="90">
        <v>0.06</v>
      </c>
      <c r="S40" s="90">
        <v>0.05</v>
      </c>
      <c r="T40" s="90"/>
      <c r="U40" s="90"/>
      <c r="V40" s="90">
        <f>Dati!I43</f>
        <v>0</v>
      </c>
      <c r="W40" s="90">
        <v>0.4</v>
      </c>
      <c r="X40" s="90">
        <f>(S40+R40+(L40-2)*Q40)</f>
        <v>-0.05</v>
      </c>
      <c r="Y40" s="90">
        <f t="shared" si="1"/>
        <v>0</v>
      </c>
      <c r="Z40" s="90">
        <f t="shared" si="11"/>
        <v>0.21000000000000002</v>
      </c>
      <c r="AA40" s="90">
        <f t="shared" si="7"/>
        <v>0.16000000000000003</v>
      </c>
      <c r="AB40" s="28">
        <f>HLOOKUP($AB$1,Dati!$L$1:$IV$47,A40+4,FALSE)</f>
        <v>74.8</v>
      </c>
      <c r="AC40" s="28">
        <f t="shared" si="8"/>
        <v>114</v>
      </c>
      <c r="AD40" s="28">
        <f t="shared" si="9"/>
        <v>39.2</v>
      </c>
      <c r="AE40" s="28">
        <f t="shared" si="12"/>
        <v>36.050000000000004</v>
      </c>
      <c r="AF40" s="104">
        <f>AD40/AB40/_XLL.FRAZIONE.ANNO($AB$1,E40)</f>
        <v>0.03108635716003923</v>
      </c>
      <c r="AG40" s="104">
        <f>AE40/AB40/_XLL.FRAZIONE.ANNO($AB$1,E40)</f>
        <v>0.028588346316821795</v>
      </c>
      <c r="AH40" s="110"/>
      <c r="AI40" s="111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2"/>
      <c r="BV40" s="112"/>
      <c r="BW40" s="112"/>
      <c r="BX40" s="113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</row>
    <row r="41" spans="1:86" s="16" customFormat="1" ht="9.75">
      <c r="A41" s="10">
        <f>Dati!A44</f>
        <v>40</v>
      </c>
      <c r="B41" s="10" t="str">
        <f>Dati!B44</f>
        <v>Kfw-05/25 Fix To Cms</v>
      </c>
      <c r="C41" s="10" t="str">
        <f>Dati!C44</f>
        <v>IT0006598830</v>
      </c>
      <c r="D41" s="89">
        <f>Dati!D44</f>
        <v>38695</v>
      </c>
      <c r="E41" s="89">
        <f>Dati!E44</f>
        <v>46000</v>
      </c>
      <c r="F41" s="10">
        <f>_XLL.FRAZIONE.ANNO(D41,E41)</f>
        <v>20</v>
      </c>
      <c r="G41" s="10">
        <f>Dati!F44</f>
        <v>3</v>
      </c>
      <c r="H41" s="10">
        <f t="shared" si="10"/>
        <v>17</v>
      </c>
      <c r="I41" s="15">
        <f>_XLL.FRAZIONE.ANNO(D41,$AB$1)</f>
        <v>3.0833333333333335</v>
      </c>
      <c r="J41" s="93">
        <f>_XLL.FRAZIONE.ANNO($AB$1,E41)</f>
        <v>16.916666666666668</v>
      </c>
      <c r="K41" s="15">
        <f t="shared" si="13"/>
        <v>16.916666666666668</v>
      </c>
      <c r="L41" s="15">
        <f t="shared" si="4"/>
        <v>0</v>
      </c>
      <c r="M41" s="15">
        <f t="shared" si="5"/>
        <v>0</v>
      </c>
      <c r="N41" s="90">
        <f t="shared" si="6"/>
        <v>0</v>
      </c>
      <c r="O41" s="15">
        <f>(_XLL.FRAZIONE.ANNO(D41,$AB$1,1)-TRUNC(_XLL.FRAZIONE.ANNO(D41,$AB$1,1)))*N41*(1-$C$47)*100</f>
        <v>0</v>
      </c>
      <c r="P41" s="89">
        <f>_XLL.DATA.MESE(D41,12*G41)</f>
        <v>39791</v>
      </c>
      <c r="Q41" s="90">
        <v>0.06</v>
      </c>
      <c r="R41" s="90">
        <v>0.05</v>
      </c>
      <c r="S41" s="90">
        <v>0.05</v>
      </c>
      <c r="T41" s="90"/>
      <c r="U41" s="90"/>
      <c r="V41" s="90">
        <f>Dati!I44</f>
        <v>0</v>
      </c>
      <c r="W41" s="90">
        <v>0.4</v>
      </c>
      <c r="X41" s="90">
        <f>(S41+R41+(L41-2)*Q41)</f>
        <v>-0.01999999999999999</v>
      </c>
      <c r="Y41" s="90">
        <f t="shared" si="1"/>
        <v>0</v>
      </c>
      <c r="Z41" s="90">
        <f t="shared" si="11"/>
        <v>0.24000000000000002</v>
      </c>
      <c r="AA41" s="90">
        <f t="shared" si="7"/>
        <v>0.22000000000000003</v>
      </c>
      <c r="AB41" s="28">
        <f>HLOOKUP($AB$1,Dati!$L$1:$IV$47,A41+4,FALSE)</f>
        <v>83.71</v>
      </c>
      <c r="AC41" s="28">
        <f t="shared" si="8"/>
        <v>119.25</v>
      </c>
      <c r="AD41" s="28">
        <f t="shared" si="9"/>
        <v>35.540000000000006</v>
      </c>
      <c r="AE41" s="28">
        <f t="shared" si="12"/>
        <v>33.503750000000004</v>
      </c>
      <c r="AF41" s="104">
        <f>AD41/AB41/_XLL.FRAZIONE.ANNO($AB$1,E41)</f>
        <v>0.025097201045363633</v>
      </c>
      <c r="AG41" s="104">
        <f>AE41/AB41/_XLL.FRAZIONE.ANNO($AB$1,E41)</f>
        <v>0.023659267009668028</v>
      </c>
      <c r="AH41" s="110"/>
      <c r="AI41" s="111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2"/>
      <c r="BV41" s="112"/>
      <c r="BW41" s="112"/>
      <c r="BX41" s="113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</row>
    <row r="42" spans="1:86" s="16" customFormat="1" ht="9.75">
      <c r="A42" s="10">
        <f>Dati!A45</f>
        <v>41</v>
      </c>
      <c r="B42" s="10" t="str">
        <f>Dati!B45</f>
        <v>Italy 29Eur Frn</v>
      </c>
      <c r="C42" s="10" t="str">
        <f>Dati!C45</f>
        <v>XS0098449456</v>
      </c>
      <c r="D42" s="89">
        <f>Dati!D45</f>
        <v>36339</v>
      </c>
      <c r="E42" s="89">
        <f>Dati!E45</f>
        <v>47297</v>
      </c>
      <c r="F42" s="10">
        <f>_XLL.FRAZIONE.ANNO(D42,E42)</f>
        <v>30</v>
      </c>
      <c r="G42" s="10">
        <f>Dati!F45</f>
        <v>0</v>
      </c>
      <c r="H42" s="10">
        <f t="shared" si="10"/>
        <v>30</v>
      </c>
      <c r="I42" s="15">
        <f>_XLL.FRAZIONE.ANNO(D42,$AB$1)</f>
        <v>9.530555555555555</v>
      </c>
      <c r="J42" s="93">
        <f>_XLL.FRAZIONE.ANNO($AB$1,E42)</f>
        <v>20.469444444444445</v>
      </c>
      <c r="K42" s="15">
        <f t="shared" si="13"/>
        <v>20.469444444444445</v>
      </c>
      <c r="L42" s="15">
        <f t="shared" si="4"/>
        <v>0</v>
      </c>
      <c r="M42" s="15">
        <f t="shared" si="5"/>
        <v>0</v>
      </c>
      <c r="N42" s="90">
        <f t="shared" si="6"/>
        <v>0.0425</v>
      </c>
      <c r="O42" s="15">
        <f>(_XLL.FRAZIONE.ANNO(D42,$AB$1,1)-TRUNC(_XLL.FRAZIONE.ANNO(D42,$AB$1,1)))*N42*(1-$C$47)*100</f>
        <v>1.990799216027877</v>
      </c>
      <c r="P42" s="89">
        <f>_XLL.DATA.MESE(D42,12*G42)</f>
        <v>36339</v>
      </c>
      <c r="Q42" s="90"/>
      <c r="R42" s="90"/>
      <c r="S42" s="90"/>
      <c r="T42" s="90"/>
      <c r="U42" s="90"/>
      <c r="V42" s="90">
        <f>Dati!I45</f>
        <v>0.0425</v>
      </c>
      <c r="W42" s="90"/>
      <c r="X42" s="90">
        <f>(S42+R42+(L42-2)*Q42)</f>
        <v>0</v>
      </c>
      <c r="Y42" s="90">
        <f t="shared" si="1"/>
        <v>0.869951388888889</v>
      </c>
      <c r="Z42" s="90">
        <f t="shared" si="11"/>
        <v>0</v>
      </c>
      <c r="AA42" s="90">
        <f t="shared" si="7"/>
        <v>0.869951388888889</v>
      </c>
      <c r="AB42" s="28">
        <f>HLOOKUP($AB$1,Dati!$L$1:$IV$47,A42+4,FALSE)</f>
        <v>96.1</v>
      </c>
      <c r="AC42" s="28">
        <f t="shared" si="8"/>
        <v>176.12074652777778</v>
      </c>
      <c r="AD42" s="28">
        <f t="shared" si="9"/>
        <v>78.02994731174991</v>
      </c>
      <c r="AE42" s="28">
        <f t="shared" si="12"/>
        <v>77.54244731174991</v>
      </c>
      <c r="AF42" s="104">
        <f>AD42/AB42/_XLL.FRAZIONE.ANNO($AB$1,E42)</f>
        <v>0.039667229625682476</v>
      </c>
      <c r="AG42" s="104">
        <f>AE42/AB42/_XLL.FRAZIONE.ANNO($AB$1,E42)</f>
        <v>0.039419404590439786</v>
      </c>
      <c r="AH42" s="110"/>
      <c r="AI42" s="111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2"/>
      <c r="BV42" s="112"/>
      <c r="BW42" s="112"/>
      <c r="BX42" s="113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</row>
    <row r="43" spans="1:86" s="16" customFormat="1" ht="9.75">
      <c r="A43" s="10">
        <f>Dati!A46</f>
        <v>42</v>
      </c>
      <c r="B43" s="10" t="str">
        <f>Dati!B46</f>
        <v>Bei-35 Fix To Cms</v>
      </c>
      <c r="C43" s="10" t="str">
        <f>Dati!C46</f>
        <v>XS0223791517</v>
      </c>
      <c r="D43" s="89">
        <f>Dati!D46</f>
        <v>38560</v>
      </c>
      <c r="E43" s="89">
        <f>Dati!E46</f>
        <v>49517</v>
      </c>
      <c r="F43" s="10">
        <f>_XLL.FRAZIONE.ANNO(D43,E43)</f>
        <v>30</v>
      </c>
      <c r="G43" s="10">
        <f>Dati!F46</f>
        <v>3</v>
      </c>
      <c r="H43" s="10">
        <f t="shared" si="10"/>
        <v>27</v>
      </c>
      <c r="I43" s="15">
        <f>_XLL.FRAZIONE.ANNO(D43,$AB$1)</f>
        <v>3.45</v>
      </c>
      <c r="J43" s="93">
        <f>_XLL.FRAZIONE.ANNO($AB$1,E43)</f>
        <v>26.55</v>
      </c>
      <c r="K43" s="15">
        <f t="shared" si="13"/>
        <v>26.55</v>
      </c>
      <c r="L43" s="15">
        <f t="shared" si="4"/>
        <v>0</v>
      </c>
      <c r="M43" s="15">
        <f t="shared" si="5"/>
        <v>0</v>
      </c>
      <c r="N43" s="90">
        <f t="shared" si="6"/>
        <v>0.0125</v>
      </c>
      <c r="O43" s="15">
        <f>(_XLL.FRAZIONE.ANNO(D43,$AB$1,1)-TRUNC(_XLL.FRAZIONE.ANNO(D43,$AB$1,1)))*N43*(1-$C$47)*100</f>
        <v>0.49835706462212526</v>
      </c>
      <c r="P43" s="89">
        <f>_XLL.DATA.MESE(D43,12*G43)</f>
        <v>39656</v>
      </c>
      <c r="Q43" s="90">
        <v>0.08</v>
      </c>
      <c r="R43" s="90">
        <v>0.06</v>
      </c>
      <c r="S43" s="90">
        <v>0.05</v>
      </c>
      <c r="T43" s="90"/>
      <c r="U43" s="90"/>
      <c r="V43" s="90">
        <f>Dati!I46</f>
        <v>0.0125</v>
      </c>
      <c r="W43" s="90"/>
      <c r="X43" s="90">
        <f>(S43+(L43-1)*R43)</f>
        <v>-0.009999999999999995</v>
      </c>
      <c r="Y43" s="90">
        <f t="shared" si="1"/>
        <v>0.33187500000000003</v>
      </c>
      <c r="Z43" s="90">
        <f t="shared" si="11"/>
        <v>0</v>
      </c>
      <c r="AA43" s="90">
        <f t="shared" si="7"/>
        <v>0.321875</v>
      </c>
      <c r="AB43" s="28">
        <f>HLOOKUP($AB$1,Dati!$L$1:$IV$47,A43+4,FALSE)</f>
        <v>72.1</v>
      </c>
      <c r="AC43" s="28">
        <f t="shared" si="8"/>
        <v>128.1640625</v>
      </c>
      <c r="AD43" s="28">
        <f t="shared" si="9"/>
        <v>55.56570543537788</v>
      </c>
      <c r="AE43" s="28">
        <f t="shared" si="12"/>
        <v>52.07820543537788</v>
      </c>
      <c r="AF43" s="104">
        <f>AD43/AB43/_XLL.FRAZIONE.ANNO($AB$1,E43)</f>
        <v>0.029027326785291345</v>
      </c>
      <c r="AG43" s="104">
        <f>AE43/AB43/_XLL.FRAZIONE.ANNO($AB$1,E43)</f>
        <v>0.027205469195785245</v>
      </c>
      <c r="AH43" s="110"/>
      <c r="AI43" s="111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2"/>
      <c r="BV43" s="112"/>
      <c r="BW43" s="112"/>
      <c r="BX43" s="113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</row>
    <row r="44" spans="1:86" s="16" customFormat="1" ht="9.75">
      <c r="A44" s="10">
        <f>Dati!A47</f>
        <v>43</v>
      </c>
      <c r="B44" s="10" t="str">
        <f>Dati!B47</f>
        <v>Austria-35 Cms Link </v>
      </c>
      <c r="C44" s="10" t="str">
        <f>Dati!C47</f>
        <v>XS0231558858</v>
      </c>
      <c r="D44" s="89">
        <f>Dati!D47</f>
        <v>38649</v>
      </c>
      <c r="E44" s="89">
        <f>Dati!E47</f>
        <v>49606</v>
      </c>
      <c r="F44" s="10">
        <f>_XLL.FRAZIONE.ANNO(D44,E44)</f>
        <v>30</v>
      </c>
      <c r="G44" s="10">
        <f>Dati!F47</f>
        <v>5</v>
      </c>
      <c r="H44" s="10">
        <f t="shared" si="10"/>
        <v>25</v>
      </c>
      <c r="I44" s="15">
        <f>_XLL.FRAZIONE.ANNO(D44,$AB$1)</f>
        <v>3.2083333333333335</v>
      </c>
      <c r="J44" s="93">
        <f>_XLL.FRAZIONE.ANNO($AB$1,E44)</f>
        <v>26.791666666666668</v>
      </c>
      <c r="K44" s="15">
        <f t="shared" si="13"/>
        <v>25</v>
      </c>
      <c r="L44" s="15">
        <f t="shared" si="4"/>
        <v>1.7916666666666665</v>
      </c>
      <c r="M44" s="15">
        <f t="shared" si="5"/>
        <v>4</v>
      </c>
      <c r="N44" s="90">
        <f t="shared" si="6"/>
        <v>0.05</v>
      </c>
      <c r="O44" s="15">
        <f>(_XLL.FRAZIONE.ANNO(D44,$AB$1,1)-TRUNC(_XLL.FRAZIONE.ANNO(D44,$AB$1,1)))*N44*(1-$C$47)*100</f>
        <v>0.9272316538882814</v>
      </c>
      <c r="P44" s="89">
        <f>_XLL.DATA.MESE(D44,12*G44)</f>
        <v>40475</v>
      </c>
      <c r="Q44" s="90">
        <v>0.08</v>
      </c>
      <c r="R44" s="90">
        <v>0.06</v>
      </c>
      <c r="S44" s="90">
        <v>0.05</v>
      </c>
      <c r="T44" s="90">
        <v>0.05</v>
      </c>
      <c r="U44" s="90">
        <v>0.05</v>
      </c>
      <c r="V44" s="90">
        <f>Dati!I47</f>
        <v>0</v>
      </c>
      <c r="W44" s="90">
        <v>0.6</v>
      </c>
      <c r="X44" s="90">
        <f>(U44+T44+S44+R44+(L44-4)*Q44)</f>
        <v>0.033333333333333326</v>
      </c>
      <c r="Y44" s="90">
        <f t="shared" si="1"/>
        <v>0</v>
      </c>
      <c r="Z44" s="90">
        <f t="shared" si="11"/>
        <v>0.31</v>
      </c>
      <c r="AA44" s="90">
        <f t="shared" si="7"/>
        <v>0.3433333333333333</v>
      </c>
      <c r="AB44" s="28">
        <f>HLOOKUP($AB$1,Dati!$L$1:$IV$47,A44+4,FALSE)</f>
        <v>74</v>
      </c>
      <c r="AC44" s="28">
        <f t="shared" si="8"/>
        <v>130.04166666666666</v>
      </c>
      <c r="AD44" s="28">
        <f t="shared" si="9"/>
        <v>55.11443501277837</v>
      </c>
      <c r="AE44" s="28">
        <f t="shared" si="12"/>
        <v>51.86443501277837</v>
      </c>
      <c r="AF44" s="104">
        <f>AD44/AB44/_XLL.FRAZIONE.ANNO($AB$1,E44)</f>
        <v>0.02779930310425541</v>
      </c>
      <c r="AG44" s="104">
        <f>AE44/AB44/_XLL.FRAZIONE.ANNO($AB$1,E44)</f>
        <v>0.026160027748028263</v>
      </c>
      <c r="AH44" s="110"/>
      <c r="AI44" s="111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2"/>
      <c r="BV44" s="112"/>
      <c r="BW44" s="112"/>
      <c r="BX44" s="113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</row>
    <row r="47" spans="2:3" ht="9.75">
      <c r="B47" s="98" t="s">
        <v>170</v>
      </c>
      <c r="C47" s="99">
        <v>0.125</v>
      </c>
    </row>
    <row r="49" spans="16:32" ht="9.75">
      <c r="P49" s="94"/>
      <c r="Q49" s="94"/>
      <c r="R49" s="94"/>
      <c r="S49" s="94"/>
      <c r="T49" s="94"/>
      <c r="U49" s="94"/>
      <c r="V49" s="95"/>
      <c r="W49" s="95"/>
      <c r="X49" s="94"/>
      <c r="Y49" s="94"/>
      <c r="Z49" s="95"/>
      <c r="AA49" s="95"/>
      <c r="AB49" s="95"/>
      <c r="AC49" s="95"/>
      <c r="AD49" s="95"/>
      <c r="AE49" s="95"/>
      <c r="AF49" s="107"/>
    </row>
    <row r="50" spans="16:32" ht="10.5"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07"/>
    </row>
    <row r="51" spans="16:32" ht="10.5"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107"/>
    </row>
    <row r="52" spans="16:32" ht="9.75">
      <c r="P52" s="94"/>
      <c r="Q52" s="94"/>
      <c r="R52" s="94"/>
      <c r="S52" s="94"/>
      <c r="T52" s="94"/>
      <c r="U52" s="94"/>
      <c r="V52" s="95"/>
      <c r="W52" s="95"/>
      <c r="X52" s="94"/>
      <c r="Y52" s="94"/>
      <c r="Z52" s="95"/>
      <c r="AA52" s="95"/>
      <c r="AB52" s="95"/>
      <c r="AC52" s="95"/>
      <c r="AD52" s="95"/>
      <c r="AE52" s="95"/>
      <c r="AF52" s="107"/>
    </row>
    <row r="53" spans="16:32" ht="9.75">
      <c r="P53" s="94"/>
      <c r="Q53" s="94"/>
      <c r="R53" s="94"/>
      <c r="S53" s="94"/>
      <c r="T53" s="94"/>
      <c r="U53" s="94"/>
      <c r="V53" s="95"/>
      <c r="W53" s="95"/>
      <c r="X53" s="94"/>
      <c r="Y53" s="94"/>
      <c r="Z53" s="95"/>
      <c r="AA53" s="95"/>
      <c r="AB53" s="95"/>
      <c r="AC53" s="95"/>
      <c r="AD53" s="95"/>
      <c r="AE53" s="95"/>
      <c r="AF53" s="107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1"/>
  <sheetViews>
    <sheetView showGridLines="0" zoomScale="80" zoomScaleNormal="80" workbookViewId="0" topLeftCell="A88">
      <selection activeCell="D122" sqref="D122"/>
    </sheetView>
  </sheetViews>
  <sheetFormatPr defaultColWidth="11.421875" defaultRowHeight="12.75"/>
  <cols>
    <col min="1" max="1" width="4.421875" style="0" bestFit="1" customWidth="1"/>
    <col min="2" max="2" width="15.8515625" style="0" bestFit="1" customWidth="1"/>
    <col min="3" max="3" width="13.421875" style="0" bestFit="1" customWidth="1"/>
    <col min="4" max="4" width="63.7109375" style="0" bestFit="1" customWidth="1"/>
    <col min="5" max="5" width="12.7109375" style="0" bestFit="1" customWidth="1"/>
    <col min="6" max="6" width="8.8515625" style="0" bestFit="1" customWidth="1"/>
    <col min="7" max="7" width="15.00390625" style="0" bestFit="1" customWidth="1"/>
    <col min="8" max="8" width="15.421875" style="0" bestFit="1" customWidth="1"/>
    <col min="9" max="9" width="8.7109375" style="0" bestFit="1" customWidth="1"/>
    <col min="10" max="10" width="15.8515625" style="0" bestFit="1" customWidth="1"/>
    <col min="11" max="11" width="11.421875" style="0" customWidth="1"/>
    <col min="12" max="12" width="8.7109375" style="0" bestFit="1" customWidth="1"/>
    <col min="13" max="16384" width="11.7109375" style="0" customWidth="1"/>
  </cols>
  <sheetData>
    <row r="1" spans="2:12" ht="24">
      <c r="B1" t="s">
        <v>405</v>
      </c>
      <c r="C1" t="s">
        <v>180</v>
      </c>
      <c r="D1" t="s">
        <v>181</v>
      </c>
      <c r="E1" t="s">
        <v>182</v>
      </c>
      <c r="F1" t="s">
        <v>183</v>
      </c>
      <c r="G1" s="138" t="s">
        <v>184</v>
      </c>
      <c r="H1" s="138" t="s">
        <v>192</v>
      </c>
      <c r="I1" t="s">
        <v>193</v>
      </c>
      <c r="J1" t="s">
        <v>194</v>
      </c>
      <c r="K1" t="s">
        <v>195</v>
      </c>
      <c r="L1" s="138" t="s">
        <v>196</v>
      </c>
    </row>
    <row r="2" spans="1:12" ht="12">
      <c r="A2">
        <v>1</v>
      </c>
      <c r="B2" t="s">
        <v>197</v>
      </c>
      <c r="C2" t="s">
        <v>248</v>
      </c>
      <c r="D2" t="s">
        <v>249</v>
      </c>
      <c r="E2" s="139">
        <v>41162</v>
      </c>
      <c r="F2" t="s">
        <v>250</v>
      </c>
      <c r="G2" t="s">
        <v>251</v>
      </c>
      <c r="H2">
        <v>77.457</v>
      </c>
      <c r="I2">
        <v>2.80548</v>
      </c>
      <c r="J2">
        <v>8026.25</v>
      </c>
      <c r="L2" s="139">
        <v>39192</v>
      </c>
    </row>
    <row r="3" spans="1:12" ht="12">
      <c r="A3">
        <v>2</v>
      </c>
      <c r="B3" t="s">
        <v>452</v>
      </c>
      <c r="C3" t="s">
        <v>248</v>
      </c>
      <c r="D3" t="s">
        <v>249</v>
      </c>
      <c r="E3" s="139">
        <v>41239</v>
      </c>
      <c r="F3" t="s">
        <v>250</v>
      </c>
      <c r="G3" t="s">
        <v>251</v>
      </c>
      <c r="H3">
        <v>77.457</v>
      </c>
      <c r="I3">
        <v>1.96164</v>
      </c>
      <c r="J3">
        <v>7941.86</v>
      </c>
      <c r="L3" s="139">
        <v>39192</v>
      </c>
    </row>
    <row r="4" spans="1:12" ht="12">
      <c r="A4">
        <v>3</v>
      </c>
      <c r="B4" t="s">
        <v>453</v>
      </c>
      <c r="C4" t="s">
        <v>454</v>
      </c>
      <c r="D4" t="s">
        <v>413</v>
      </c>
      <c r="E4" s="139">
        <v>41058</v>
      </c>
      <c r="F4" t="s">
        <v>250</v>
      </c>
      <c r="G4" t="s">
        <v>251</v>
      </c>
      <c r="H4">
        <v>93.777</v>
      </c>
      <c r="I4">
        <v>3.05694</v>
      </c>
      <c r="J4">
        <v>9683.39</v>
      </c>
      <c r="L4" s="139">
        <v>39192</v>
      </c>
    </row>
    <row r="5" spans="1:12" ht="12">
      <c r="A5">
        <v>4</v>
      </c>
      <c r="B5" t="s">
        <v>537</v>
      </c>
      <c r="C5" t="s">
        <v>538</v>
      </c>
      <c r="D5" t="s">
        <v>413</v>
      </c>
      <c r="E5" s="139">
        <v>41264</v>
      </c>
      <c r="F5" t="s">
        <v>250</v>
      </c>
      <c r="G5" t="s">
        <v>251</v>
      </c>
      <c r="H5">
        <v>92.936</v>
      </c>
      <c r="I5">
        <v>1.47671</v>
      </c>
      <c r="J5">
        <v>9441.27</v>
      </c>
      <c r="L5" s="139">
        <v>39192</v>
      </c>
    </row>
    <row r="6" spans="1:12" ht="12">
      <c r="A6">
        <v>5</v>
      </c>
      <c r="B6" t="s">
        <v>539</v>
      </c>
      <c r="C6" t="s">
        <v>248</v>
      </c>
      <c r="D6" t="s">
        <v>413</v>
      </c>
      <c r="E6" s="139">
        <v>41342</v>
      </c>
      <c r="F6" t="s">
        <v>250</v>
      </c>
      <c r="G6" t="s">
        <v>251</v>
      </c>
      <c r="H6">
        <v>89.003</v>
      </c>
      <c r="I6">
        <v>0.56066</v>
      </c>
      <c r="J6">
        <v>8956.37</v>
      </c>
      <c r="L6" s="139">
        <v>39192</v>
      </c>
    </row>
    <row r="7" spans="1:12" ht="12">
      <c r="A7">
        <v>6</v>
      </c>
      <c r="B7" t="s">
        <v>540</v>
      </c>
      <c r="C7" t="s">
        <v>419</v>
      </c>
      <c r="D7" t="s">
        <v>413</v>
      </c>
      <c r="E7" s="139">
        <v>41386</v>
      </c>
      <c r="F7" t="s">
        <v>250</v>
      </c>
      <c r="G7" t="s">
        <v>251</v>
      </c>
      <c r="H7">
        <v>93.95</v>
      </c>
      <c r="I7">
        <v>0.28889000000000004</v>
      </c>
      <c r="J7">
        <v>9423.89</v>
      </c>
      <c r="L7" s="139">
        <v>39192</v>
      </c>
    </row>
    <row r="8" spans="1:12" ht="12">
      <c r="A8">
        <v>7</v>
      </c>
      <c r="B8" t="s">
        <v>420</v>
      </c>
      <c r="C8" t="s">
        <v>419</v>
      </c>
      <c r="D8" t="s">
        <v>413</v>
      </c>
      <c r="E8" s="139">
        <v>41431</v>
      </c>
      <c r="F8" t="s">
        <v>250</v>
      </c>
      <c r="G8" t="s">
        <v>251</v>
      </c>
      <c r="H8">
        <v>92.566</v>
      </c>
      <c r="I8">
        <v>2.8931500000000003</v>
      </c>
      <c r="J8">
        <v>9545.92</v>
      </c>
      <c r="L8" s="139">
        <v>39192</v>
      </c>
    </row>
    <row r="9" spans="1:12" ht="12">
      <c r="A9">
        <v>8</v>
      </c>
      <c r="B9" t="s">
        <v>421</v>
      </c>
      <c r="C9" t="s">
        <v>538</v>
      </c>
      <c r="D9" t="s">
        <v>413</v>
      </c>
      <c r="E9" s="139">
        <v>41517</v>
      </c>
      <c r="F9" t="s">
        <v>250</v>
      </c>
      <c r="G9" t="s">
        <v>251</v>
      </c>
      <c r="H9">
        <v>86.471</v>
      </c>
      <c r="I9">
        <v>1.76</v>
      </c>
      <c r="J9">
        <v>8823.1</v>
      </c>
      <c r="L9" s="139">
        <v>39192</v>
      </c>
    </row>
    <row r="10" spans="1:12" ht="12">
      <c r="A10">
        <v>9</v>
      </c>
      <c r="B10" t="s">
        <v>201</v>
      </c>
      <c r="C10" t="s">
        <v>248</v>
      </c>
      <c r="D10" t="s">
        <v>413</v>
      </c>
      <c r="E10" s="139">
        <v>41578</v>
      </c>
      <c r="F10" t="s">
        <v>250</v>
      </c>
      <c r="G10" t="s">
        <v>251</v>
      </c>
      <c r="H10">
        <v>86.135</v>
      </c>
      <c r="I10">
        <v>1.19</v>
      </c>
      <c r="J10">
        <v>8732.5</v>
      </c>
      <c r="L10" s="139">
        <v>39192</v>
      </c>
    </row>
    <row r="11" spans="1:12" ht="12">
      <c r="A11">
        <v>10</v>
      </c>
      <c r="B11" t="s">
        <v>202</v>
      </c>
      <c r="C11" t="s">
        <v>419</v>
      </c>
      <c r="D11" t="s">
        <v>413</v>
      </c>
      <c r="E11" s="139">
        <v>41592</v>
      </c>
      <c r="F11" t="s">
        <v>250</v>
      </c>
      <c r="G11" t="s">
        <v>251</v>
      </c>
      <c r="H11">
        <v>91.294</v>
      </c>
      <c r="I11">
        <v>1.56986</v>
      </c>
      <c r="J11">
        <v>9286.39</v>
      </c>
      <c r="L11" s="139">
        <v>39192</v>
      </c>
    </row>
    <row r="12" spans="1:12" ht="12">
      <c r="A12">
        <v>11</v>
      </c>
      <c r="B12" t="s">
        <v>203</v>
      </c>
      <c r="C12" t="s">
        <v>538</v>
      </c>
      <c r="D12" t="s">
        <v>413</v>
      </c>
      <c r="E12" s="139">
        <v>41698</v>
      </c>
      <c r="F12" t="s">
        <v>250</v>
      </c>
      <c r="G12" t="s">
        <v>251</v>
      </c>
      <c r="H12">
        <v>87.966</v>
      </c>
      <c r="I12">
        <v>0.62111</v>
      </c>
      <c r="J12">
        <v>8858.71</v>
      </c>
      <c r="L12" s="139">
        <v>39192</v>
      </c>
    </row>
    <row r="13" spans="1:12" ht="12">
      <c r="A13">
        <v>12</v>
      </c>
      <c r="B13" t="s">
        <v>204</v>
      </c>
      <c r="C13" t="s">
        <v>248</v>
      </c>
      <c r="D13" t="s">
        <v>413</v>
      </c>
      <c r="E13" s="139">
        <v>41729</v>
      </c>
      <c r="F13" t="s">
        <v>250</v>
      </c>
      <c r="G13" t="s">
        <v>251</v>
      </c>
      <c r="H13">
        <v>88.82</v>
      </c>
      <c r="I13">
        <v>0.4275</v>
      </c>
      <c r="J13">
        <v>8924.75</v>
      </c>
      <c r="L13" s="139">
        <v>39192</v>
      </c>
    </row>
    <row r="14" spans="1:12" ht="12">
      <c r="A14">
        <v>13</v>
      </c>
      <c r="B14" t="s">
        <v>205</v>
      </c>
      <c r="C14" t="s">
        <v>419</v>
      </c>
      <c r="D14" t="s">
        <v>413</v>
      </c>
      <c r="E14" s="139">
        <v>41782</v>
      </c>
      <c r="F14" t="s">
        <v>250</v>
      </c>
      <c r="G14" t="s">
        <v>251</v>
      </c>
      <c r="H14">
        <v>91.988</v>
      </c>
      <c r="I14">
        <v>0.00888</v>
      </c>
      <c r="J14">
        <v>9199.69</v>
      </c>
      <c r="L14" s="139">
        <v>39192</v>
      </c>
    </row>
    <row r="15" spans="1:12" ht="12">
      <c r="A15">
        <v>14</v>
      </c>
      <c r="B15" t="s">
        <v>206</v>
      </c>
      <c r="C15" t="s">
        <v>207</v>
      </c>
      <c r="D15" t="s">
        <v>413</v>
      </c>
      <c r="E15" s="139">
        <v>41880</v>
      </c>
      <c r="F15" t="s">
        <v>250</v>
      </c>
      <c r="G15" t="s">
        <v>251</v>
      </c>
      <c r="H15">
        <v>95.462</v>
      </c>
      <c r="I15">
        <v>2.94444</v>
      </c>
      <c r="J15">
        <v>9840.64</v>
      </c>
      <c r="L15" s="139">
        <v>39192</v>
      </c>
    </row>
    <row r="16" spans="1:12" ht="12">
      <c r="A16">
        <v>15</v>
      </c>
      <c r="B16" t="s">
        <v>208</v>
      </c>
      <c r="C16" t="s">
        <v>419</v>
      </c>
      <c r="D16" t="s">
        <v>413</v>
      </c>
      <c r="E16" s="139">
        <v>41932</v>
      </c>
      <c r="F16" t="s">
        <v>250</v>
      </c>
      <c r="G16" t="s">
        <v>251</v>
      </c>
      <c r="H16">
        <v>94.676</v>
      </c>
      <c r="I16">
        <v>2.21918</v>
      </c>
      <c r="J16">
        <v>9689.52</v>
      </c>
      <c r="L16" s="139">
        <v>39192</v>
      </c>
    </row>
    <row r="17" spans="1:12" ht="12">
      <c r="A17">
        <v>16</v>
      </c>
      <c r="B17" t="s">
        <v>209</v>
      </c>
      <c r="C17" t="s">
        <v>207</v>
      </c>
      <c r="D17" t="s">
        <v>413</v>
      </c>
      <c r="E17" s="139">
        <v>41961</v>
      </c>
      <c r="F17" t="s">
        <v>250</v>
      </c>
      <c r="G17" t="s">
        <v>251</v>
      </c>
      <c r="H17">
        <v>93.003</v>
      </c>
      <c r="I17">
        <v>1.79315</v>
      </c>
      <c r="J17">
        <v>9479.62</v>
      </c>
      <c r="L17" s="139">
        <v>39192</v>
      </c>
    </row>
    <row r="18" spans="1:12" ht="12">
      <c r="A18">
        <v>17</v>
      </c>
      <c r="B18" t="s">
        <v>210</v>
      </c>
      <c r="C18" t="s">
        <v>207</v>
      </c>
      <c r="D18" t="s">
        <v>413</v>
      </c>
      <c r="E18" s="139">
        <v>41974</v>
      </c>
      <c r="F18" t="s">
        <v>250</v>
      </c>
      <c r="G18" t="s">
        <v>251</v>
      </c>
      <c r="H18">
        <v>93.167</v>
      </c>
      <c r="I18">
        <v>1.71616</v>
      </c>
      <c r="J18">
        <v>9488.32</v>
      </c>
      <c r="L18" s="139">
        <v>39192</v>
      </c>
    </row>
    <row r="19" spans="1:12" ht="12">
      <c r="A19">
        <v>18</v>
      </c>
      <c r="B19" t="s">
        <v>211</v>
      </c>
      <c r="C19" t="s">
        <v>207</v>
      </c>
      <c r="D19" t="s">
        <v>413</v>
      </c>
      <c r="E19" s="139">
        <v>42050</v>
      </c>
      <c r="F19" t="s">
        <v>250</v>
      </c>
      <c r="G19" t="s">
        <v>251</v>
      </c>
      <c r="H19">
        <v>91.222</v>
      </c>
      <c r="I19">
        <v>0.9625</v>
      </c>
      <c r="J19">
        <v>9218.45</v>
      </c>
      <c r="L19" s="139">
        <v>39192</v>
      </c>
    </row>
    <row r="20" spans="1:12" ht="12">
      <c r="A20">
        <v>19</v>
      </c>
      <c r="B20" t="s">
        <v>212</v>
      </c>
      <c r="C20" t="s">
        <v>207</v>
      </c>
      <c r="D20" t="s">
        <v>413</v>
      </c>
      <c r="E20" s="139">
        <v>42050</v>
      </c>
      <c r="F20" t="s">
        <v>250</v>
      </c>
      <c r="G20" t="s">
        <v>251</v>
      </c>
      <c r="H20">
        <v>90.924</v>
      </c>
      <c r="I20">
        <v>0.9061600000000001</v>
      </c>
      <c r="J20">
        <v>9183.02</v>
      </c>
      <c r="L20" s="139">
        <v>39192</v>
      </c>
    </row>
    <row r="21" spans="1:12" ht="12">
      <c r="A21">
        <v>20</v>
      </c>
      <c r="B21" t="s">
        <v>213</v>
      </c>
      <c r="C21" t="s">
        <v>248</v>
      </c>
      <c r="D21" t="s">
        <v>413</v>
      </c>
      <c r="E21" s="139">
        <v>42060</v>
      </c>
      <c r="F21" t="s">
        <v>250</v>
      </c>
      <c r="G21" t="s">
        <v>251</v>
      </c>
      <c r="H21">
        <v>91.081</v>
      </c>
      <c r="I21">
        <v>0.8679500000000001</v>
      </c>
      <c r="J21">
        <v>9194.9</v>
      </c>
      <c r="L21" s="139">
        <v>39192</v>
      </c>
    </row>
    <row r="22" spans="1:12" ht="12">
      <c r="A22">
        <v>21</v>
      </c>
      <c r="B22" t="s">
        <v>214</v>
      </c>
      <c r="C22" t="s">
        <v>419</v>
      </c>
      <c r="D22" t="s">
        <v>413</v>
      </c>
      <c r="E22" s="139">
        <v>42065</v>
      </c>
      <c r="F22" t="s">
        <v>250</v>
      </c>
      <c r="G22" t="s">
        <v>251</v>
      </c>
      <c r="H22">
        <v>92.866</v>
      </c>
      <c r="I22">
        <v>0.74836</v>
      </c>
      <c r="J22">
        <v>9361.44</v>
      </c>
      <c r="L22" s="139">
        <v>39192</v>
      </c>
    </row>
    <row r="23" spans="1:12" ht="12">
      <c r="A23">
        <v>22</v>
      </c>
      <c r="B23" t="s">
        <v>237</v>
      </c>
      <c r="C23" t="s">
        <v>207</v>
      </c>
      <c r="D23" t="s">
        <v>413</v>
      </c>
      <c r="E23" s="139">
        <v>42136</v>
      </c>
      <c r="F23" t="s">
        <v>250</v>
      </c>
      <c r="G23" t="s">
        <v>251</v>
      </c>
      <c r="H23">
        <v>91.488</v>
      </c>
      <c r="I23">
        <v>0.10656</v>
      </c>
      <c r="J23">
        <v>9159.46</v>
      </c>
      <c r="L23" s="139">
        <v>39192</v>
      </c>
    </row>
    <row r="24" spans="1:12" ht="12">
      <c r="A24">
        <v>23</v>
      </c>
      <c r="B24" t="s">
        <v>238</v>
      </c>
      <c r="C24" t="s">
        <v>419</v>
      </c>
      <c r="D24" t="s">
        <v>413</v>
      </c>
      <c r="E24" s="139">
        <v>42212</v>
      </c>
      <c r="F24" t="s">
        <v>250</v>
      </c>
      <c r="G24" t="s">
        <v>251</v>
      </c>
      <c r="H24">
        <v>90.058</v>
      </c>
      <c r="I24">
        <v>2.47397</v>
      </c>
      <c r="J24">
        <v>9253.2</v>
      </c>
      <c r="L24" s="139">
        <v>39192</v>
      </c>
    </row>
    <row r="25" spans="1:12" ht="12">
      <c r="A25">
        <v>24</v>
      </c>
      <c r="B25" t="s">
        <v>239</v>
      </c>
      <c r="C25" t="s">
        <v>538</v>
      </c>
      <c r="D25" t="s">
        <v>413</v>
      </c>
      <c r="E25" s="139">
        <v>42214</v>
      </c>
      <c r="F25" t="s">
        <v>250</v>
      </c>
      <c r="G25" t="s">
        <v>251</v>
      </c>
      <c r="H25">
        <v>84.531</v>
      </c>
      <c r="I25">
        <v>1.80278</v>
      </c>
      <c r="J25">
        <v>8633.38</v>
      </c>
      <c r="L25" s="139">
        <v>39192</v>
      </c>
    </row>
    <row r="26" spans="1:12" ht="12">
      <c r="A26">
        <v>25</v>
      </c>
      <c r="B26" t="s">
        <v>224</v>
      </c>
      <c r="C26" t="s">
        <v>222</v>
      </c>
      <c r="D26" t="s">
        <v>413</v>
      </c>
      <c r="E26" s="139">
        <v>42226</v>
      </c>
      <c r="F26" t="s">
        <v>250</v>
      </c>
      <c r="G26" t="s">
        <v>251</v>
      </c>
      <c r="H26">
        <v>89.629</v>
      </c>
      <c r="I26">
        <v>2.51616</v>
      </c>
      <c r="J26">
        <v>9214.52</v>
      </c>
      <c r="L26" s="139">
        <v>39192</v>
      </c>
    </row>
    <row r="27" spans="1:12" ht="12">
      <c r="A27">
        <v>26</v>
      </c>
      <c r="B27" t="s">
        <v>223</v>
      </c>
      <c r="C27" t="s">
        <v>419</v>
      </c>
      <c r="D27" t="s">
        <v>413</v>
      </c>
      <c r="E27" s="139">
        <v>42232</v>
      </c>
      <c r="F27" t="s">
        <v>250</v>
      </c>
      <c r="G27" t="s">
        <v>251</v>
      </c>
      <c r="H27">
        <v>90.706</v>
      </c>
      <c r="I27">
        <v>2.3166700000000002</v>
      </c>
      <c r="J27">
        <v>9302.27</v>
      </c>
      <c r="L27" s="139">
        <v>39192</v>
      </c>
    </row>
    <row r="28" spans="1:12" ht="12">
      <c r="A28">
        <v>27</v>
      </c>
      <c r="B28" t="s">
        <v>481</v>
      </c>
      <c r="C28" t="s">
        <v>538</v>
      </c>
      <c r="D28" t="s">
        <v>413</v>
      </c>
      <c r="E28" s="139">
        <v>42291</v>
      </c>
      <c r="F28" t="s">
        <v>250</v>
      </c>
      <c r="G28" t="s">
        <v>251</v>
      </c>
      <c r="H28">
        <v>88.42</v>
      </c>
      <c r="I28">
        <v>1.88548</v>
      </c>
      <c r="J28">
        <v>9030.55</v>
      </c>
      <c r="L28" s="139">
        <v>39192</v>
      </c>
    </row>
    <row r="29" spans="1:12" ht="12">
      <c r="A29">
        <v>28</v>
      </c>
      <c r="B29" t="s">
        <v>482</v>
      </c>
      <c r="C29" t="s">
        <v>207</v>
      </c>
      <c r="D29" t="s">
        <v>413</v>
      </c>
      <c r="E29" s="139">
        <v>42389</v>
      </c>
      <c r="F29" t="s">
        <v>250</v>
      </c>
      <c r="G29" t="s">
        <v>251</v>
      </c>
      <c r="H29">
        <v>87.662</v>
      </c>
      <c r="I29">
        <v>0.8493200000000001</v>
      </c>
      <c r="J29">
        <v>8851.13</v>
      </c>
      <c r="L29" s="139">
        <v>39192</v>
      </c>
    </row>
    <row r="30" spans="1:12" ht="12">
      <c r="A30">
        <v>29</v>
      </c>
      <c r="B30" t="s">
        <v>483</v>
      </c>
      <c r="C30" t="s">
        <v>419</v>
      </c>
      <c r="D30" t="s">
        <v>413</v>
      </c>
      <c r="E30" s="139">
        <v>42403</v>
      </c>
      <c r="F30" t="s">
        <v>250</v>
      </c>
      <c r="G30" t="s">
        <v>251</v>
      </c>
      <c r="H30">
        <v>91.96</v>
      </c>
      <c r="I30">
        <v>0.9417800000000001</v>
      </c>
      <c r="J30">
        <v>9290.18</v>
      </c>
      <c r="L30" s="139">
        <v>39192</v>
      </c>
    </row>
    <row r="31" spans="1:12" ht="12">
      <c r="A31">
        <v>30</v>
      </c>
      <c r="B31" t="s">
        <v>484</v>
      </c>
      <c r="C31" t="s">
        <v>207</v>
      </c>
      <c r="D31" t="s">
        <v>413</v>
      </c>
      <c r="E31" s="139">
        <v>42796</v>
      </c>
      <c r="F31" t="s">
        <v>250</v>
      </c>
      <c r="G31" t="s">
        <v>251</v>
      </c>
      <c r="H31">
        <v>90.267</v>
      </c>
      <c r="I31">
        <v>0.7937200000000001</v>
      </c>
      <c r="J31">
        <v>9106.07</v>
      </c>
      <c r="L31" s="139">
        <v>39192</v>
      </c>
    </row>
    <row r="32" spans="1:12" ht="12">
      <c r="A32">
        <v>31</v>
      </c>
      <c r="B32" t="s">
        <v>28</v>
      </c>
      <c r="C32" t="s">
        <v>207</v>
      </c>
      <c r="D32" t="s">
        <v>413</v>
      </c>
      <c r="E32" s="139">
        <v>42808</v>
      </c>
      <c r="F32" t="s">
        <v>250</v>
      </c>
      <c r="G32" t="s">
        <v>251</v>
      </c>
      <c r="H32">
        <v>90.996</v>
      </c>
      <c r="I32">
        <v>0.6611100000000001</v>
      </c>
      <c r="J32">
        <v>9165.71</v>
      </c>
      <c r="L32" s="139">
        <v>39192</v>
      </c>
    </row>
    <row r="33" spans="1:12" ht="12">
      <c r="A33">
        <v>32</v>
      </c>
      <c r="B33" t="s">
        <v>29</v>
      </c>
      <c r="C33" t="s">
        <v>207</v>
      </c>
      <c r="D33" t="s">
        <v>413</v>
      </c>
      <c r="E33" s="139">
        <v>42942</v>
      </c>
      <c r="F33" t="s">
        <v>250</v>
      </c>
      <c r="G33" t="s">
        <v>251</v>
      </c>
      <c r="H33">
        <v>88.8</v>
      </c>
      <c r="I33">
        <v>2.6890400000000003</v>
      </c>
      <c r="J33">
        <v>9148.9</v>
      </c>
      <c r="L33" s="139">
        <v>39192</v>
      </c>
    </row>
    <row r="34" spans="1:12" ht="12">
      <c r="A34">
        <v>33</v>
      </c>
      <c r="B34" t="s">
        <v>12</v>
      </c>
      <c r="C34" t="s">
        <v>419</v>
      </c>
      <c r="D34" t="s">
        <v>413</v>
      </c>
      <c r="E34" s="139">
        <v>43385</v>
      </c>
      <c r="F34" t="s">
        <v>250</v>
      </c>
      <c r="G34" t="s">
        <v>251</v>
      </c>
      <c r="H34">
        <v>88.334</v>
      </c>
      <c r="I34">
        <v>2.00417</v>
      </c>
      <c r="J34">
        <v>9033.82</v>
      </c>
      <c r="L34" s="139">
        <v>39192</v>
      </c>
    </row>
    <row r="35" spans="1:12" ht="12">
      <c r="A35">
        <v>34</v>
      </c>
      <c r="B35" t="s">
        <v>13</v>
      </c>
      <c r="C35" t="s">
        <v>419</v>
      </c>
      <c r="D35" t="s">
        <v>413</v>
      </c>
      <c r="E35" s="139">
        <v>43393</v>
      </c>
      <c r="F35" t="s">
        <v>250</v>
      </c>
      <c r="G35" t="s">
        <v>251</v>
      </c>
      <c r="H35">
        <v>94.069</v>
      </c>
      <c r="I35">
        <v>2.43722</v>
      </c>
      <c r="J35">
        <v>9650.62</v>
      </c>
      <c r="L35" s="139">
        <v>39192</v>
      </c>
    </row>
    <row r="36" spans="1:12" ht="12">
      <c r="A36">
        <v>35</v>
      </c>
      <c r="B36" t="s">
        <v>14</v>
      </c>
      <c r="C36" t="s">
        <v>207</v>
      </c>
      <c r="D36" t="s">
        <v>413</v>
      </c>
      <c r="E36" s="139">
        <v>43899</v>
      </c>
      <c r="F36" t="s">
        <v>250</v>
      </c>
      <c r="G36" t="s">
        <v>251</v>
      </c>
      <c r="H36">
        <v>90.593</v>
      </c>
      <c r="I36">
        <v>0.7786900000000001</v>
      </c>
      <c r="J36">
        <v>9137.17</v>
      </c>
      <c r="L36" s="139">
        <v>39192</v>
      </c>
    </row>
    <row r="37" spans="1:12" ht="12">
      <c r="A37">
        <v>36</v>
      </c>
      <c r="B37" t="s">
        <v>15</v>
      </c>
      <c r="C37" t="s">
        <v>419</v>
      </c>
      <c r="D37" t="s">
        <v>413</v>
      </c>
      <c r="E37" s="139">
        <v>43998</v>
      </c>
      <c r="F37" t="s">
        <v>250</v>
      </c>
      <c r="G37" t="s">
        <v>251</v>
      </c>
      <c r="H37">
        <v>89.126</v>
      </c>
      <c r="I37">
        <v>3.28611</v>
      </c>
      <c r="J37">
        <v>9241.21</v>
      </c>
      <c r="L37" s="139">
        <v>39192</v>
      </c>
    </row>
    <row r="38" spans="1:12" ht="12">
      <c r="A38">
        <v>37</v>
      </c>
      <c r="B38" t="s">
        <v>16</v>
      </c>
      <c r="C38" t="s">
        <v>419</v>
      </c>
      <c r="D38" t="s">
        <v>240</v>
      </c>
      <c r="E38" s="139">
        <v>41540</v>
      </c>
      <c r="F38" t="s">
        <v>250</v>
      </c>
      <c r="G38" t="s">
        <v>251</v>
      </c>
      <c r="H38">
        <v>78.029</v>
      </c>
      <c r="I38">
        <v>2.99589</v>
      </c>
      <c r="J38">
        <v>8102.49</v>
      </c>
      <c r="L38" s="139">
        <v>39192</v>
      </c>
    </row>
    <row r="39" spans="1:12" ht="12">
      <c r="A39">
        <v>38</v>
      </c>
      <c r="B39" t="s">
        <v>241</v>
      </c>
      <c r="C39" t="s">
        <v>37</v>
      </c>
      <c r="D39" t="s">
        <v>240</v>
      </c>
      <c r="E39" s="139">
        <v>41887</v>
      </c>
      <c r="F39" t="s">
        <v>250</v>
      </c>
      <c r="G39" t="s">
        <v>251</v>
      </c>
      <c r="H39">
        <v>80.141</v>
      </c>
      <c r="I39">
        <v>2.86027</v>
      </c>
      <c r="J39">
        <v>8300.13</v>
      </c>
      <c r="L39" s="139">
        <v>39192</v>
      </c>
    </row>
    <row r="40" spans="1:12" ht="12">
      <c r="A40">
        <v>39</v>
      </c>
      <c r="B40" t="s">
        <v>38</v>
      </c>
      <c r="C40" t="s">
        <v>222</v>
      </c>
      <c r="D40" t="s">
        <v>240</v>
      </c>
      <c r="E40" s="139">
        <v>42185</v>
      </c>
      <c r="F40" t="s">
        <v>250</v>
      </c>
      <c r="G40" t="s">
        <v>251</v>
      </c>
      <c r="H40">
        <v>70.649</v>
      </c>
      <c r="I40">
        <v>0.74728</v>
      </c>
      <c r="J40">
        <v>7139.63</v>
      </c>
      <c r="L40" s="139">
        <v>39192</v>
      </c>
    </row>
    <row r="41" spans="1:12" ht="12">
      <c r="A41">
        <v>40</v>
      </c>
      <c r="B41" t="s">
        <v>39</v>
      </c>
      <c r="C41" t="s">
        <v>222</v>
      </c>
      <c r="D41" t="s">
        <v>240</v>
      </c>
      <c r="E41" s="139">
        <v>42175</v>
      </c>
      <c r="F41" t="s">
        <v>250</v>
      </c>
      <c r="G41" t="s">
        <v>251</v>
      </c>
      <c r="H41">
        <v>70.812</v>
      </c>
      <c r="I41">
        <v>4.63014</v>
      </c>
      <c r="J41">
        <v>7544.21</v>
      </c>
      <c r="L41" s="139">
        <v>39192</v>
      </c>
    </row>
    <row r="42" spans="1:12" ht="12">
      <c r="A42">
        <v>41</v>
      </c>
      <c r="B42" t="s">
        <v>40</v>
      </c>
      <c r="C42" t="s">
        <v>454</v>
      </c>
      <c r="D42" t="s">
        <v>41</v>
      </c>
      <c r="E42" s="139">
        <v>40359</v>
      </c>
      <c r="F42" t="s">
        <v>250</v>
      </c>
      <c r="G42" t="s">
        <v>251</v>
      </c>
      <c r="H42">
        <v>88.104</v>
      </c>
      <c r="I42">
        <v>0.39835000000000004</v>
      </c>
      <c r="J42">
        <v>8850.24</v>
      </c>
      <c r="L42" s="139">
        <v>39192</v>
      </c>
    </row>
    <row r="43" spans="1:12" ht="12">
      <c r="A43">
        <v>42</v>
      </c>
      <c r="B43" t="s">
        <v>42</v>
      </c>
      <c r="C43" t="s">
        <v>538</v>
      </c>
      <c r="D43" t="s">
        <v>41</v>
      </c>
      <c r="E43" s="139">
        <v>40967</v>
      </c>
      <c r="F43" t="s">
        <v>250</v>
      </c>
      <c r="G43" t="s">
        <v>251</v>
      </c>
      <c r="H43">
        <v>83.381</v>
      </c>
      <c r="I43">
        <v>0.23481000000000002</v>
      </c>
      <c r="J43">
        <v>8361.58</v>
      </c>
      <c r="L43" s="139">
        <v>39192</v>
      </c>
    </row>
    <row r="44" spans="1:12" ht="12">
      <c r="A44">
        <v>43</v>
      </c>
      <c r="B44" t="s">
        <v>43</v>
      </c>
      <c r="C44" t="s">
        <v>538</v>
      </c>
      <c r="D44" t="s">
        <v>41</v>
      </c>
      <c r="E44" s="139">
        <v>41027</v>
      </c>
      <c r="F44" t="s">
        <v>250</v>
      </c>
      <c r="G44" t="s">
        <v>251</v>
      </c>
      <c r="H44">
        <v>85.975</v>
      </c>
      <c r="I44">
        <v>0.07104</v>
      </c>
      <c r="J44">
        <v>8604.6</v>
      </c>
      <c r="L44" s="139">
        <v>39192</v>
      </c>
    </row>
    <row r="45" spans="1:12" ht="12">
      <c r="A45">
        <v>44</v>
      </c>
      <c r="B45" t="s">
        <v>52</v>
      </c>
      <c r="C45" t="s">
        <v>207</v>
      </c>
      <c r="D45" t="s">
        <v>41</v>
      </c>
      <c r="E45" s="139">
        <v>44012</v>
      </c>
      <c r="F45" t="s">
        <v>250</v>
      </c>
      <c r="G45" t="s">
        <v>251</v>
      </c>
      <c r="H45">
        <v>82.002</v>
      </c>
      <c r="I45">
        <v>0.98611</v>
      </c>
      <c r="J45">
        <v>8298.81</v>
      </c>
      <c r="L45" s="139">
        <v>39192</v>
      </c>
    </row>
    <row r="46" spans="1:12" ht="12">
      <c r="A46">
        <v>45</v>
      </c>
      <c r="B46" t="s">
        <v>48</v>
      </c>
      <c r="C46" t="s">
        <v>454</v>
      </c>
      <c r="D46" t="s">
        <v>49</v>
      </c>
      <c r="E46" s="139">
        <v>43027</v>
      </c>
      <c r="F46" t="s">
        <v>250</v>
      </c>
      <c r="G46" t="s">
        <v>251</v>
      </c>
      <c r="H46">
        <v>65.539</v>
      </c>
      <c r="I46">
        <v>2.98611</v>
      </c>
      <c r="J46">
        <v>6852.51</v>
      </c>
      <c r="L46" s="139">
        <v>39192</v>
      </c>
    </row>
    <row r="47" spans="1:12" ht="12">
      <c r="A47">
        <v>46</v>
      </c>
      <c r="B47" t="s">
        <v>50</v>
      </c>
      <c r="C47" t="s">
        <v>248</v>
      </c>
      <c r="D47" t="s">
        <v>51</v>
      </c>
      <c r="E47" s="139">
        <v>40162</v>
      </c>
      <c r="F47" t="s">
        <v>250</v>
      </c>
      <c r="G47" t="s">
        <v>251</v>
      </c>
      <c r="H47">
        <v>93.388</v>
      </c>
      <c r="I47">
        <v>0.08767000000000001</v>
      </c>
      <c r="J47">
        <v>9347.57</v>
      </c>
      <c r="L47" s="139">
        <v>39192</v>
      </c>
    </row>
    <row r="48" spans="1:12" ht="12">
      <c r="A48">
        <v>47</v>
      </c>
      <c r="B48" t="s">
        <v>252</v>
      </c>
      <c r="C48" t="s">
        <v>248</v>
      </c>
      <c r="D48" t="s">
        <v>51</v>
      </c>
      <c r="E48" s="139">
        <v>40209</v>
      </c>
      <c r="F48" t="s">
        <v>250</v>
      </c>
      <c r="G48" t="s">
        <v>251</v>
      </c>
      <c r="H48">
        <v>92.894</v>
      </c>
      <c r="I48">
        <v>0.03096</v>
      </c>
      <c r="J48">
        <v>9292.5</v>
      </c>
      <c r="L48" s="139">
        <v>39192</v>
      </c>
    </row>
    <row r="49" spans="1:12" ht="12">
      <c r="A49">
        <v>48</v>
      </c>
      <c r="B49" t="s">
        <v>253</v>
      </c>
      <c r="C49" t="s">
        <v>248</v>
      </c>
      <c r="D49" t="s">
        <v>51</v>
      </c>
      <c r="E49" s="139">
        <v>40237</v>
      </c>
      <c r="F49" t="s">
        <v>250</v>
      </c>
      <c r="G49" t="s">
        <v>251</v>
      </c>
      <c r="H49">
        <v>92.617</v>
      </c>
      <c r="I49">
        <v>0.02329</v>
      </c>
      <c r="J49">
        <v>9264.03</v>
      </c>
      <c r="L49" s="139">
        <v>39192</v>
      </c>
    </row>
    <row r="50" spans="1:12" ht="12">
      <c r="A50">
        <v>49</v>
      </c>
      <c r="B50" t="s">
        <v>254</v>
      </c>
      <c r="C50" t="s">
        <v>538</v>
      </c>
      <c r="D50" t="s">
        <v>51</v>
      </c>
      <c r="E50" s="139">
        <v>40329</v>
      </c>
      <c r="F50" t="s">
        <v>250</v>
      </c>
      <c r="G50" t="s">
        <v>251</v>
      </c>
      <c r="H50">
        <v>92.562</v>
      </c>
      <c r="I50">
        <v>3.09409</v>
      </c>
      <c r="J50">
        <v>9565.61</v>
      </c>
      <c r="L50" s="139">
        <v>39192</v>
      </c>
    </row>
    <row r="51" spans="1:12" ht="12">
      <c r="A51">
        <v>50</v>
      </c>
      <c r="B51" t="s">
        <v>255</v>
      </c>
      <c r="C51" t="s">
        <v>454</v>
      </c>
      <c r="D51" t="s">
        <v>51</v>
      </c>
      <c r="E51" s="139">
        <v>40573</v>
      </c>
      <c r="F51" t="s">
        <v>250</v>
      </c>
      <c r="G51" t="s">
        <v>251</v>
      </c>
      <c r="H51">
        <v>91.718</v>
      </c>
      <c r="I51">
        <v>0.12493000000000001</v>
      </c>
      <c r="J51">
        <v>9184.29</v>
      </c>
      <c r="L51" s="139">
        <v>39192</v>
      </c>
    </row>
    <row r="52" spans="1:12" ht="12">
      <c r="A52">
        <v>51</v>
      </c>
      <c r="B52" t="s">
        <v>256</v>
      </c>
      <c r="C52" t="s">
        <v>419</v>
      </c>
      <c r="D52" t="s">
        <v>51</v>
      </c>
      <c r="E52" s="139">
        <v>40595</v>
      </c>
      <c r="F52" t="s">
        <v>250</v>
      </c>
      <c r="G52" t="s">
        <v>251</v>
      </c>
      <c r="H52">
        <v>95.043</v>
      </c>
      <c r="I52">
        <v>0.8418100000000001</v>
      </c>
      <c r="J52">
        <v>9588.48</v>
      </c>
      <c r="L52" s="139">
        <v>39192</v>
      </c>
    </row>
    <row r="53" spans="1:12" ht="12">
      <c r="A53">
        <v>52</v>
      </c>
      <c r="B53" t="s">
        <v>257</v>
      </c>
      <c r="C53" t="s">
        <v>207</v>
      </c>
      <c r="D53" t="s">
        <v>51</v>
      </c>
      <c r="E53" s="139">
        <v>40598</v>
      </c>
      <c r="F53" t="s">
        <v>250</v>
      </c>
      <c r="G53" t="s">
        <v>251</v>
      </c>
      <c r="H53">
        <v>95.083</v>
      </c>
      <c r="I53">
        <v>0.8192900000000001</v>
      </c>
      <c r="J53">
        <v>9590.23</v>
      </c>
      <c r="L53" s="139">
        <v>39192</v>
      </c>
    </row>
    <row r="54" spans="1:12" ht="12">
      <c r="A54">
        <v>53</v>
      </c>
      <c r="B54" t="s">
        <v>258</v>
      </c>
      <c r="C54" t="s">
        <v>207</v>
      </c>
      <c r="D54" t="s">
        <v>51</v>
      </c>
      <c r="E54" s="139">
        <v>40613</v>
      </c>
      <c r="F54" t="s">
        <v>250</v>
      </c>
      <c r="G54" t="s">
        <v>251</v>
      </c>
      <c r="H54">
        <v>94.181</v>
      </c>
      <c r="I54">
        <v>0.62475</v>
      </c>
      <c r="J54">
        <v>9480.58</v>
      </c>
      <c r="L54" s="139">
        <v>39192</v>
      </c>
    </row>
    <row r="55" spans="1:12" ht="12">
      <c r="A55">
        <v>54</v>
      </c>
      <c r="B55" t="s">
        <v>259</v>
      </c>
      <c r="C55" t="s">
        <v>538</v>
      </c>
      <c r="D55" t="s">
        <v>51</v>
      </c>
      <c r="E55" s="139">
        <v>40661</v>
      </c>
      <c r="F55" t="s">
        <v>250</v>
      </c>
      <c r="G55" t="s">
        <v>251</v>
      </c>
      <c r="H55">
        <v>91.783</v>
      </c>
      <c r="I55">
        <v>0.04973</v>
      </c>
      <c r="J55">
        <v>9183.27</v>
      </c>
      <c r="L55" s="139">
        <v>39192</v>
      </c>
    </row>
    <row r="56" spans="1:12" ht="12">
      <c r="A56">
        <v>55</v>
      </c>
      <c r="B56" t="s">
        <v>260</v>
      </c>
      <c r="C56" t="s">
        <v>538</v>
      </c>
      <c r="D56" t="s">
        <v>51</v>
      </c>
      <c r="E56" s="139">
        <v>40678</v>
      </c>
      <c r="F56" t="s">
        <v>250</v>
      </c>
      <c r="G56" t="s">
        <v>251</v>
      </c>
      <c r="H56">
        <v>92.162</v>
      </c>
      <c r="I56">
        <v>0.02213</v>
      </c>
      <c r="J56">
        <v>9218.41</v>
      </c>
      <c r="L56" s="139">
        <v>39192</v>
      </c>
    </row>
    <row r="57" spans="1:12" ht="12">
      <c r="A57">
        <v>56</v>
      </c>
      <c r="B57" t="s">
        <v>328</v>
      </c>
      <c r="C57" t="s">
        <v>538</v>
      </c>
      <c r="D57" t="s">
        <v>51</v>
      </c>
      <c r="E57" s="139">
        <v>40724</v>
      </c>
      <c r="F57" t="s">
        <v>250</v>
      </c>
      <c r="G57" t="s">
        <v>251</v>
      </c>
      <c r="H57">
        <v>93.71</v>
      </c>
      <c r="I57">
        <v>0.89863</v>
      </c>
      <c r="J57">
        <v>9460.86</v>
      </c>
      <c r="L57" s="139">
        <v>39192</v>
      </c>
    </row>
    <row r="58" spans="1:12" ht="12">
      <c r="A58">
        <v>57</v>
      </c>
      <c r="B58" t="s">
        <v>329</v>
      </c>
      <c r="C58" t="s">
        <v>538</v>
      </c>
      <c r="D58" t="s">
        <v>51</v>
      </c>
      <c r="E58" s="139">
        <v>40755</v>
      </c>
      <c r="F58" t="s">
        <v>250</v>
      </c>
      <c r="G58" t="s">
        <v>251</v>
      </c>
      <c r="H58">
        <v>93.382</v>
      </c>
      <c r="I58">
        <v>0.8137000000000001</v>
      </c>
      <c r="J58">
        <v>9419.57</v>
      </c>
      <c r="L58" s="139">
        <v>39192</v>
      </c>
    </row>
    <row r="59" spans="1:12" ht="12">
      <c r="A59">
        <v>58</v>
      </c>
      <c r="B59" t="s">
        <v>330</v>
      </c>
      <c r="C59" t="s">
        <v>207</v>
      </c>
      <c r="D59" t="s">
        <v>51</v>
      </c>
      <c r="E59" s="139">
        <v>40806</v>
      </c>
      <c r="F59" t="s">
        <v>250</v>
      </c>
      <c r="G59" t="s">
        <v>251</v>
      </c>
      <c r="H59">
        <v>94</v>
      </c>
      <c r="I59">
        <v>2.54762</v>
      </c>
      <c r="J59">
        <v>9654.76</v>
      </c>
      <c r="L59" s="139">
        <v>39192</v>
      </c>
    </row>
    <row r="60" spans="1:12" ht="12">
      <c r="A60">
        <v>59</v>
      </c>
      <c r="B60" t="s">
        <v>261</v>
      </c>
      <c r="C60" t="s">
        <v>207</v>
      </c>
      <c r="D60" t="s">
        <v>51</v>
      </c>
      <c r="E60" s="139">
        <v>41333</v>
      </c>
      <c r="F60" t="s">
        <v>250</v>
      </c>
      <c r="G60" t="s">
        <v>251</v>
      </c>
      <c r="H60">
        <v>93.454</v>
      </c>
      <c r="I60">
        <v>0.7778100000000001</v>
      </c>
      <c r="J60">
        <v>9423.18</v>
      </c>
      <c r="L60" s="139">
        <v>39192</v>
      </c>
    </row>
    <row r="61" spans="1:12" ht="12">
      <c r="A61">
        <v>60</v>
      </c>
      <c r="B61" t="s">
        <v>262</v>
      </c>
      <c r="C61" t="s">
        <v>263</v>
      </c>
      <c r="D61" t="s">
        <v>51</v>
      </c>
      <c r="E61" s="139">
        <v>41333</v>
      </c>
      <c r="F61" t="s">
        <v>250</v>
      </c>
      <c r="G61" t="s">
        <v>251</v>
      </c>
      <c r="H61">
        <v>93.454</v>
      </c>
      <c r="I61">
        <v>0.77775</v>
      </c>
      <c r="J61">
        <v>9423.18</v>
      </c>
      <c r="L61" s="139">
        <v>39192</v>
      </c>
    </row>
    <row r="62" spans="1:12" ht="12">
      <c r="A62">
        <v>61</v>
      </c>
      <c r="B62" t="s">
        <v>264</v>
      </c>
      <c r="C62" t="s">
        <v>265</v>
      </c>
      <c r="D62" t="s">
        <v>51</v>
      </c>
      <c r="E62" s="139">
        <v>41557</v>
      </c>
      <c r="F62" t="s">
        <v>250</v>
      </c>
      <c r="G62" t="s">
        <v>251</v>
      </c>
      <c r="H62">
        <v>90.309</v>
      </c>
      <c r="I62">
        <v>2.2105</v>
      </c>
      <c r="J62">
        <v>9251.95</v>
      </c>
      <c r="L62" s="139">
        <v>39192</v>
      </c>
    </row>
    <row r="63" spans="1:12" ht="12">
      <c r="A63">
        <v>62</v>
      </c>
      <c r="B63" t="s">
        <v>266</v>
      </c>
      <c r="C63" t="s">
        <v>267</v>
      </c>
      <c r="D63" t="s">
        <v>51</v>
      </c>
      <c r="E63" s="139">
        <v>41596</v>
      </c>
      <c r="F63" t="s">
        <v>250</v>
      </c>
      <c r="G63" t="s">
        <v>251</v>
      </c>
      <c r="H63">
        <v>92.755</v>
      </c>
      <c r="I63">
        <v>2.02765</v>
      </c>
      <c r="J63">
        <v>9478.27</v>
      </c>
      <c r="L63" s="139">
        <v>39192</v>
      </c>
    </row>
    <row r="64" spans="1:12" ht="12">
      <c r="A64">
        <v>63</v>
      </c>
      <c r="B64" t="s">
        <v>268</v>
      </c>
      <c r="C64" t="s">
        <v>538</v>
      </c>
      <c r="D64" t="s">
        <v>51</v>
      </c>
      <c r="E64" s="139">
        <v>41631</v>
      </c>
      <c r="F64" t="s">
        <v>250</v>
      </c>
      <c r="G64" t="s">
        <v>251</v>
      </c>
      <c r="H64">
        <v>88.821</v>
      </c>
      <c r="I64">
        <v>1.24336</v>
      </c>
      <c r="J64">
        <v>9006.44</v>
      </c>
      <c r="L64" s="139">
        <v>39192</v>
      </c>
    </row>
    <row r="65" spans="1:12" ht="12">
      <c r="A65">
        <v>64</v>
      </c>
      <c r="B65" t="s">
        <v>269</v>
      </c>
      <c r="C65" t="s">
        <v>265</v>
      </c>
      <c r="D65" t="s">
        <v>51</v>
      </c>
      <c r="E65" s="139">
        <v>41653</v>
      </c>
      <c r="F65" t="s">
        <v>250</v>
      </c>
      <c r="G65" t="s">
        <v>251</v>
      </c>
      <c r="H65">
        <v>89.186</v>
      </c>
      <c r="I65">
        <v>1.06129</v>
      </c>
      <c r="J65">
        <v>9024.73</v>
      </c>
      <c r="L65" s="139">
        <v>39192</v>
      </c>
    </row>
    <row r="66" spans="1:12" ht="12">
      <c r="A66">
        <v>65</v>
      </c>
      <c r="B66" t="s">
        <v>270</v>
      </c>
      <c r="C66" t="s">
        <v>538</v>
      </c>
      <c r="D66" t="s">
        <v>51</v>
      </c>
      <c r="E66" s="139">
        <v>41708</v>
      </c>
      <c r="F66" t="s">
        <v>250</v>
      </c>
      <c r="G66" t="s">
        <v>251</v>
      </c>
      <c r="H66">
        <v>89.661</v>
      </c>
      <c r="I66">
        <v>0.59426</v>
      </c>
      <c r="J66">
        <v>9025.53</v>
      </c>
      <c r="L66" s="139">
        <v>39192</v>
      </c>
    </row>
    <row r="67" spans="1:12" ht="12">
      <c r="A67">
        <v>66</v>
      </c>
      <c r="B67" t="s">
        <v>65</v>
      </c>
      <c r="C67" t="s">
        <v>265</v>
      </c>
      <c r="D67" t="s">
        <v>51</v>
      </c>
      <c r="E67" s="139">
        <v>41752</v>
      </c>
      <c r="F67" t="s">
        <v>250</v>
      </c>
      <c r="G67" t="s">
        <v>251</v>
      </c>
      <c r="H67">
        <v>88.574</v>
      </c>
      <c r="I67">
        <v>0.2617</v>
      </c>
      <c r="J67">
        <v>8883.57</v>
      </c>
      <c r="L67" s="139">
        <v>39192</v>
      </c>
    </row>
    <row r="68" spans="1:12" ht="12">
      <c r="A68">
        <v>67</v>
      </c>
      <c r="B68" t="s">
        <v>66</v>
      </c>
      <c r="C68" t="s">
        <v>265</v>
      </c>
      <c r="D68" t="s">
        <v>51</v>
      </c>
      <c r="E68" s="139">
        <v>41834</v>
      </c>
      <c r="F68" t="s">
        <v>250</v>
      </c>
      <c r="G68" t="s">
        <v>251</v>
      </c>
      <c r="H68">
        <v>89.437</v>
      </c>
      <c r="I68">
        <v>3.05398</v>
      </c>
      <c r="J68">
        <v>9249.1</v>
      </c>
      <c r="L68" s="139">
        <v>39192</v>
      </c>
    </row>
    <row r="69" spans="1:12" ht="12">
      <c r="A69">
        <v>68</v>
      </c>
      <c r="B69" t="s">
        <v>67</v>
      </c>
      <c r="C69" t="s">
        <v>265</v>
      </c>
      <c r="D69" t="s">
        <v>51</v>
      </c>
      <c r="E69" s="139">
        <v>41904</v>
      </c>
      <c r="F69" t="s">
        <v>250</v>
      </c>
      <c r="G69" t="s">
        <v>251</v>
      </c>
      <c r="H69">
        <v>87.63</v>
      </c>
      <c r="I69">
        <v>2.43103</v>
      </c>
      <c r="J69">
        <v>9006.1</v>
      </c>
      <c r="L69" s="139">
        <v>39192</v>
      </c>
    </row>
    <row r="70" spans="1:12" ht="12">
      <c r="A70">
        <v>69</v>
      </c>
      <c r="B70" t="s">
        <v>73</v>
      </c>
      <c r="C70" t="s">
        <v>222</v>
      </c>
      <c r="D70" t="s">
        <v>51</v>
      </c>
      <c r="E70" s="139">
        <v>41930</v>
      </c>
      <c r="F70" t="s">
        <v>250</v>
      </c>
      <c r="G70" t="s">
        <v>251</v>
      </c>
      <c r="H70">
        <v>88.771</v>
      </c>
      <c r="I70">
        <v>2.04744</v>
      </c>
      <c r="J70">
        <v>9081.84</v>
      </c>
      <c r="L70" s="139">
        <v>39192</v>
      </c>
    </row>
    <row r="71" spans="1:12" ht="12">
      <c r="A71">
        <v>70</v>
      </c>
      <c r="B71" t="s">
        <v>74</v>
      </c>
      <c r="C71" t="s">
        <v>267</v>
      </c>
      <c r="D71" t="s">
        <v>51</v>
      </c>
      <c r="E71" s="139">
        <v>41932</v>
      </c>
      <c r="F71" t="s">
        <v>250</v>
      </c>
      <c r="G71" t="s">
        <v>251</v>
      </c>
      <c r="H71">
        <v>87.487</v>
      </c>
      <c r="I71">
        <v>2.02866</v>
      </c>
      <c r="J71">
        <v>8951.57</v>
      </c>
      <c r="L71" s="139">
        <v>39192</v>
      </c>
    </row>
    <row r="72" spans="1:12" ht="12">
      <c r="A72">
        <v>71</v>
      </c>
      <c r="B72" t="s">
        <v>75</v>
      </c>
      <c r="C72" t="s">
        <v>265</v>
      </c>
      <c r="D72" t="s">
        <v>51</v>
      </c>
      <c r="E72" s="139">
        <v>41939</v>
      </c>
      <c r="F72" t="s">
        <v>250</v>
      </c>
      <c r="G72" t="s">
        <v>251</v>
      </c>
      <c r="H72">
        <v>87.571</v>
      </c>
      <c r="I72">
        <v>2.04881</v>
      </c>
      <c r="J72">
        <v>8961.98</v>
      </c>
      <c r="L72" s="139">
        <v>39192</v>
      </c>
    </row>
    <row r="73" spans="1:12" ht="12">
      <c r="A73">
        <v>72</v>
      </c>
      <c r="B73" t="s">
        <v>76</v>
      </c>
      <c r="C73" t="s">
        <v>454</v>
      </c>
      <c r="D73" t="s">
        <v>51</v>
      </c>
      <c r="E73" s="139">
        <v>41987</v>
      </c>
      <c r="F73" t="s">
        <v>250</v>
      </c>
      <c r="G73" t="s">
        <v>251</v>
      </c>
      <c r="H73">
        <v>85.856</v>
      </c>
      <c r="I73">
        <v>0.26466</v>
      </c>
      <c r="J73">
        <v>8612.07</v>
      </c>
      <c r="L73" s="139">
        <v>39192</v>
      </c>
    </row>
    <row r="74" spans="1:12" ht="12">
      <c r="A74">
        <v>73</v>
      </c>
      <c r="B74" t="s">
        <v>282</v>
      </c>
      <c r="C74" t="s">
        <v>248</v>
      </c>
      <c r="D74" t="s">
        <v>51</v>
      </c>
      <c r="E74" s="139">
        <v>42036</v>
      </c>
      <c r="F74" t="s">
        <v>250</v>
      </c>
      <c r="G74" t="s">
        <v>251</v>
      </c>
      <c r="H74">
        <v>85.577</v>
      </c>
      <c r="I74">
        <v>0.15342</v>
      </c>
      <c r="J74">
        <v>8573.04</v>
      </c>
      <c r="L74" s="139">
        <v>39192</v>
      </c>
    </row>
    <row r="75" spans="1:12" ht="12">
      <c r="A75">
        <v>74</v>
      </c>
      <c r="B75" t="s">
        <v>283</v>
      </c>
      <c r="C75" t="s">
        <v>207</v>
      </c>
      <c r="D75" t="s">
        <v>51</v>
      </c>
      <c r="E75" s="139">
        <v>42086</v>
      </c>
      <c r="F75" t="s">
        <v>250</v>
      </c>
      <c r="G75" t="s">
        <v>251</v>
      </c>
      <c r="H75">
        <v>87.84</v>
      </c>
      <c r="I75">
        <v>0.48118000000000005</v>
      </c>
      <c r="J75">
        <v>8832.12</v>
      </c>
      <c r="L75" s="139">
        <v>39192</v>
      </c>
    </row>
    <row r="76" spans="1:12" ht="12">
      <c r="A76">
        <v>75</v>
      </c>
      <c r="B76" t="s">
        <v>284</v>
      </c>
      <c r="C76" t="s">
        <v>248</v>
      </c>
      <c r="D76" t="s">
        <v>51</v>
      </c>
      <c r="E76" s="139">
        <v>42093</v>
      </c>
      <c r="F76" t="s">
        <v>250</v>
      </c>
      <c r="G76" t="s">
        <v>251</v>
      </c>
      <c r="H76">
        <v>85.343</v>
      </c>
      <c r="I76">
        <v>0.07514000000000001</v>
      </c>
      <c r="J76">
        <v>8541.81</v>
      </c>
      <c r="L76" s="139">
        <v>39192</v>
      </c>
    </row>
    <row r="77" spans="1:12" ht="12">
      <c r="A77">
        <v>76</v>
      </c>
      <c r="B77" t="s">
        <v>285</v>
      </c>
      <c r="C77" t="s">
        <v>207</v>
      </c>
      <c r="D77" t="s">
        <v>51</v>
      </c>
      <c r="E77" s="139">
        <v>42090</v>
      </c>
      <c r="F77" t="s">
        <v>250</v>
      </c>
      <c r="G77" t="s">
        <v>251</v>
      </c>
      <c r="H77">
        <v>92.329</v>
      </c>
      <c r="I77">
        <v>0.51503</v>
      </c>
      <c r="J77">
        <v>9284.4</v>
      </c>
      <c r="L77" s="139">
        <v>39192</v>
      </c>
    </row>
    <row r="78" spans="1:12" ht="12">
      <c r="A78">
        <v>77</v>
      </c>
      <c r="B78" t="s">
        <v>286</v>
      </c>
      <c r="C78" t="s">
        <v>419</v>
      </c>
      <c r="D78" t="s">
        <v>51</v>
      </c>
      <c r="E78" s="139">
        <v>42325</v>
      </c>
      <c r="F78" t="s">
        <v>250</v>
      </c>
      <c r="G78" t="s">
        <v>251</v>
      </c>
      <c r="H78">
        <v>90.897</v>
      </c>
      <c r="I78">
        <v>1.90807</v>
      </c>
      <c r="J78">
        <v>9280.51</v>
      </c>
      <c r="L78" s="139">
        <v>39192</v>
      </c>
    </row>
    <row r="79" spans="1:12" ht="12">
      <c r="A79">
        <v>78</v>
      </c>
      <c r="B79" t="s">
        <v>287</v>
      </c>
      <c r="C79" t="s">
        <v>419</v>
      </c>
      <c r="D79" t="s">
        <v>51</v>
      </c>
      <c r="E79" s="139">
        <v>42332</v>
      </c>
      <c r="F79" t="s">
        <v>250</v>
      </c>
      <c r="G79" t="s">
        <v>251</v>
      </c>
      <c r="H79">
        <v>90.426</v>
      </c>
      <c r="I79">
        <v>1.6447500000000002</v>
      </c>
      <c r="J79">
        <v>9207.08</v>
      </c>
      <c r="L79" s="139">
        <v>39192</v>
      </c>
    </row>
    <row r="80" spans="1:12" ht="12">
      <c r="A80">
        <v>79</v>
      </c>
      <c r="B80" t="s">
        <v>470</v>
      </c>
      <c r="C80" t="s">
        <v>471</v>
      </c>
      <c r="D80" t="s">
        <v>51</v>
      </c>
      <c r="E80" s="139">
        <v>42340</v>
      </c>
      <c r="F80" t="s">
        <v>250</v>
      </c>
      <c r="G80" t="s">
        <v>251</v>
      </c>
      <c r="H80">
        <v>88.974</v>
      </c>
      <c r="I80">
        <v>1.4496</v>
      </c>
      <c r="J80">
        <v>9042.36</v>
      </c>
      <c r="L80" s="139">
        <v>39192</v>
      </c>
    </row>
    <row r="81" spans="1:12" ht="12">
      <c r="A81">
        <v>80</v>
      </c>
      <c r="B81" t="s">
        <v>472</v>
      </c>
      <c r="C81" t="s">
        <v>419</v>
      </c>
      <c r="D81" t="s">
        <v>51</v>
      </c>
      <c r="E81" s="139">
        <v>42668</v>
      </c>
      <c r="F81" t="s">
        <v>250</v>
      </c>
      <c r="G81" t="s">
        <v>251</v>
      </c>
      <c r="H81">
        <v>88.695</v>
      </c>
      <c r="I81">
        <v>2.16434</v>
      </c>
      <c r="J81">
        <v>9085.93</v>
      </c>
      <c r="L81" s="139">
        <v>39192</v>
      </c>
    </row>
    <row r="82" spans="1:12" ht="12">
      <c r="A82">
        <v>81</v>
      </c>
      <c r="B82" t="s">
        <v>473</v>
      </c>
      <c r="C82" t="s">
        <v>265</v>
      </c>
      <c r="D82" t="s">
        <v>51</v>
      </c>
      <c r="E82" s="139">
        <v>42734</v>
      </c>
      <c r="F82" t="s">
        <v>250</v>
      </c>
      <c r="G82" t="s">
        <v>251</v>
      </c>
      <c r="H82">
        <v>84.094</v>
      </c>
      <c r="I82">
        <v>1.15122</v>
      </c>
      <c r="J82">
        <v>8524.52</v>
      </c>
      <c r="L82" s="139">
        <v>39192</v>
      </c>
    </row>
    <row r="83" spans="1:12" ht="12">
      <c r="A83">
        <v>82</v>
      </c>
      <c r="B83" t="s">
        <v>474</v>
      </c>
      <c r="C83" t="s">
        <v>265</v>
      </c>
      <c r="D83" t="s">
        <v>51</v>
      </c>
      <c r="E83" s="139">
        <v>42782</v>
      </c>
      <c r="F83" t="s">
        <v>250</v>
      </c>
      <c r="G83" t="s">
        <v>251</v>
      </c>
      <c r="H83">
        <v>84.083</v>
      </c>
      <c r="I83">
        <v>0.78125</v>
      </c>
      <c r="J83">
        <v>8486.43</v>
      </c>
      <c r="L83" s="139">
        <v>39192</v>
      </c>
    </row>
    <row r="84" spans="1:12" ht="12">
      <c r="A84">
        <v>83</v>
      </c>
      <c r="B84" t="s">
        <v>475</v>
      </c>
      <c r="C84" t="s">
        <v>476</v>
      </c>
      <c r="D84" t="s">
        <v>51</v>
      </c>
      <c r="E84" s="139">
        <v>42787</v>
      </c>
      <c r="F84" t="s">
        <v>250</v>
      </c>
      <c r="G84" t="s">
        <v>251</v>
      </c>
      <c r="H84">
        <v>82.266</v>
      </c>
      <c r="I84">
        <v>0.7666000000000001</v>
      </c>
      <c r="J84">
        <v>8303.26</v>
      </c>
      <c r="L84" s="139">
        <v>39192</v>
      </c>
    </row>
    <row r="85" spans="1:12" ht="12">
      <c r="A85">
        <v>84</v>
      </c>
      <c r="B85" t="s">
        <v>477</v>
      </c>
      <c r="C85" t="s">
        <v>265</v>
      </c>
      <c r="D85" t="s">
        <v>51</v>
      </c>
      <c r="E85" s="139">
        <v>42899</v>
      </c>
      <c r="F85" t="s">
        <v>250</v>
      </c>
      <c r="G85" t="s">
        <v>251</v>
      </c>
      <c r="H85">
        <v>83.709</v>
      </c>
      <c r="I85">
        <v>3.7808200000000003</v>
      </c>
      <c r="J85">
        <v>8748.98</v>
      </c>
      <c r="L85" s="139">
        <v>39192</v>
      </c>
    </row>
    <row r="86" spans="1:12" ht="12">
      <c r="A86">
        <v>85</v>
      </c>
      <c r="B86" t="s">
        <v>493</v>
      </c>
      <c r="C86" t="s">
        <v>222</v>
      </c>
      <c r="D86" t="s">
        <v>51</v>
      </c>
      <c r="E86" s="139">
        <v>43886</v>
      </c>
      <c r="F86" t="s">
        <v>250</v>
      </c>
      <c r="G86" t="s">
        <v>251</v>
      </c>
      <c r="H86">
        <v>82.986</v>
      </c>
      <c r="I86">
        <v>0.9643800000000001</v>
      </c>
      <c r="J86">
        <v>8395.04</v>
      </c>
      <c r="L86" s="139">
        <v>39192</v>
      </c>
    </row>
    <row r="87" spans="1:12" ht="12">
      <c r="A87">
        <v>86</v>
      </c>
      <c r="B87" t="s">
        <v>494</v>
      </c>
      <c r="C87" t="s">
        <v>495</v>
      </c>
      <c r="D87" t="s">
        <v>496</v>
      </c>
      <c r="E87" s="139">
        <v>40264</v>
      </c>
      <c r="F87" t="s">
        <v>250</v>
      </c>
      <c r="G87" t="s">
        <v>251</v>
      </c>
      <c r="H87">
        <v>91.107</v>
      </c>
      <c r="I87">
        <v>0.437</v>
      </c>
      <c r="J87">
        <v>9154.4</v>
      </c>
      <c r="L87" s="139">
        <v>39192</v>
      </c>
    </row>
    <row r="88" spans="1:12" ht="12">
      <c r="A88">
        <v>87</v>
      </c>
      <c r="B88" t="s">
        <v>293</v>
      </c>
      <c r="C88" t="s">
        <v>248</v>
      </c>
      <c r="D88" t="s">
        <v>496</v>
      </c>
      <c r="E88" s="139">
        <v>40815</v>
      </c>
      <c r="F88" t="s">
        <v>250</v>
      </c>
      <c r="G88" t="s">
        <v>251</v>
      </c>
      <c r="H88">
        <v>89.07</v>
      </c>
      <c r="I88">
        <v>2.11027</v>
      </c>
      <c r="J88">
        <v>9118.03</v>
      </c>
      <c r="L88" s="139">
        <v>39192</v>
      </c>
    </row>
    <row r="89" spans="1:12" ht="12">
      <c r="A89">
        <v>88</v>
      </c>
      <c r="B89" t="s">
        <v>294</v>
      </c>
      <c r="C89" t="s">
        <v>538</v>
      </c>
      <c r="D89" t="s">
        <v>496</v>
      </c>
      <c r="E89" s="139">
        <v>41060</v>
      </c>
      <c r="F89" t="s">
        <v>250</v>
      </c>
      <c r="G89" t="s">
        <v>251</v>
      </c>
      <c r="H89">
        <v>88.468</v>
      </c>
      <c r="I89">
        <v>3.67808</v>
      </c>
      <c r="J89">
        <v>9214.61</v>
      </c>
      <c r="L89" s="139">
        <v>39192</v>
      </c>
    </row>
    <row r="90" spans="1:12" ht="12">
      <c r="A90">
        <v>89</v>
      </c>
      <c r="B90" t="s">
        <v>295</v>
      </c>
      <c r="C90" t="s">
        <v>538</v>
      </c>
      <c r="D90" t="s">
        <v>496</v>
      </c>
      <c r="E90" s="139">
        <v>41088</v>
      </c>
      <c r="F90" t="s">
        <v>250</v>
      </c>
      <c r="G90" t="s">
        <v>251</v>
      </c>
      <c r="H90">
        <v>90.313</v>
      </c>
      <c r="I90">
        <v>3.43562</v>
      </c>
      <c r="J90">
        <v>9374.86</v>
      </c>
      <c r="L90" s="139">
        <v>39192</v>
      </c>
    </row>
    <row r="91" spans="1:12" ht="12">
      <c r="A91">
        <v>90</v>
      </c>
      <c r="B91" t="s">
        <v>296</v>
      </c>
      <c r="C91" t="s">
        <v>538</v>
      </c>
      <c r="D91" t="s">
        <v>496</v>
      </c>
      <c r="E91" s="139">
        <v>41181</v>
      </c>
      <c r="F91" t="s">
        <v>250</v>
      </c>
      <c r="G91" t="s">
        <v>251</v>
      </c>
      <c r="H91">
        <v>89.732</v>
      </c>
      <c r="I91">
        <v>2.59726</v>
      </c>
      <c r="J91">
        <v>9232.93</v>
      </c>
      <c r="L91" s="139">
        <v>39192</v>
      </c>
    </row>
    <row r="92" spans="1:12" ht="12">
      <c r="A92">
        <v>91</v>
      </c>
      <c r="B92" t="s">
        <v>297</v>
      </c>
      <c r="C92" t="s">
        <v>538</v>
      </c>
      <c r="D92" t="s">
        <v>496</v>
      </c>
      <c r="E92" s="139">
        <v>42052</v>
      </c>
      <c r="F92" t="s">
        <v>250</v>
      </c>
      <c r="G92" t="s">
        <v>251</v>
      </c>
      <c r="H92">
        <v>87.227</v>
      </c>
      <c r="I92">
        <v>0.7072900000000001</v>
      </c>
      <c r="J92">
        <v>8793.43</v>
      </c>
      <c r="L92" s="139">
        <v>39192</v>
      </c>
    </row>
    <row r="93" spans="1:12" ht="12">
      <c r="A93">
        <v>92</v>
      </c>
      <c r="B93" t="s">
        <v>298</v>
      </c>
      <c r="C93" t="s">
        <v>222</v>
      </c>
      <c r="D93" t="s">
        <v>496</v>
      </c>
      <c r="E93" s="139">
        <v>42059</v>
      </c>
      <c r="F93" t="s">
        <v>250</v>
      </c>
      <c r="G93" t="s">
        <v>251</v>
      </c>
      <c r="H93">
        <v>87.116</v>
      </c>
      <c r="I93">
        <v>0.6536000000000001</v>
      </c>
      <c r="J93">
        <v>8776.96</v>
      </c>
      <c r="L93" s="139">
        <v>39192</v>
      </c>
    </row>
    <row r="94" spans="1:12" ht="12">
      <c r="A94">
        <v>93</v>
      </c>
      <c r="B94" t="s">
        <v>299</v>
      </c>
      <c r="C94" t="s">
        <v>300</v>
      </c>
      <c r="D94" t="s">
        <v>496</v>
      </c>
      <c r="E94" s="139">
        <v>42094</v>
      </c>
      <c r="F94" t="s">
        <v>250</v>
      </c>
      <c r="G94" t="s">
        <v>251</v>
      </c>
      <c r="H94">
        <v>86.47</v>
      </c>
      <c r="I94">
        <v>0.41395000000000004</v>
      </c>
      <c r="J94">
        <v>8688.4</v>
      </c>
      <c r="L94" s="139">
        <v>39192</v>
      </c>
    </row>
    <row r="95" spans="1:12" ht="12">
      <c r="A95">
        <v>94</v>
      </c>
      <c r="B95" t="s">
        <v>301</v>
      </c>
      <c r="C95" t="s">
        <v>454</v>
      </c>
      <c r="D95" t="s">
        <v>496</v>
      </c>
      <c r="E95" s="139">
        <v>42317</v>
      </c>
      <c r="F95" t="s">
        <v>250</v>
      </c>
      <c r="G95" t="s">
        <v>251</v>
      </c>
      <c r="H95">
        <v>85.292</v>
      </c>
      <c r="I95">
        <v>2.14795</v>
      </c>
      <c r="J95">
        <v>8744</v>
      </c>
      <c r="L95" s="139">
        <v>39192</v>
      </c>
    </row>
    <row r="96" spans="1:12" ht="12">
      <c r="A96">
        <v>95</v>
      </c>
      <c r="B96" t="s">
        <v>24</v>
      </c>
      <c r="C96" t="s">
        <v>538</v>
      </c>
      <c r="D96" t="s">
        <v>496</v>
      </c>
      <c r="E96" s="139">
        <v>42344</v>
      </c>
      <c r="F96" t="s">
        <v>250</v>
      </c>
      <c r="G96" t="s">
        <v>251</v>
      </c>
      <c r="H96">
        <v>86.239</v>
      </c>
      <c r="I96">
        <v>1.24872</v>
      </c>
      <c r="J96">
        <v>8748.77</v>
      </c>
      <c r="L96" s="139">
        <v>39192</v>
      </c>
    </row>
    <row r="97" spans="1:12" ht="12">
      <c r="A97">
        <v>96</v>
      </c>
      <c r="B97" t="s">
        <v>25</v>
      </c>
      <c r="C97" t="s">
        <v>207</v>
      </c>
      <c r="D97" t="s">
        <v>496</v>
      </c>
      <c r="E97" s="139">
        <v>42399</v>
      </c>
      <c r="F97" t="s">
        <v>250</v>
      </c>
      <c r="G97" t="s">
        <v>251</v>
      </c>
      <c r="H97">
        <v>82.432</v>
      </c>
      <c r="J97">
        <v>8243.2</v>
      </c>
      <c r="L97" s="139">
        <v>39192</v>
      </c>
    </row>
    <row r="98" spans="1:12" ht="12">
      <c r="A98">
        <v>97</v>
      </c>
      <c r="B98" t="s">
        <v>26</v>
      </c>
      <c r="C98" t="s">
        <v>207</v>
      </c>
      <c r="D98" t="s">
        <v>496</v>
      </c>
      <c r="E98" s="139">
        <v>42572</v>
      </c>
      <c r="F98" t="s">
        <v>250</v>
      </c>
      <c r="G98" t="s">
        <v>251</v>
      </c>
      <c r="H98">
        <v>87.63</v>
      </c>
      <c r="I98">
        <v>4.20833</v>
      </c>
      <c r="J98">
        <v>9183.83</v>
      </c>
      <c r="L98" s="139">
        <v>39192</v>
      </c>
    </row>
    <row r="99" spans="1:12" ht="12">
      <c r="A99">
        <v>98</v>
      </c>
      <c r="B99" t="s">
        <v>27</v>
      </c>
      <c r="C99" t="s">
        <v>419</v>
      </c>
      <c r="D99" t="s">
        <v>496</v>
      </c>
      <c r="E99" s="139">
        <v>43305</v>
      </c>
      <c r="F99" t="s">
        <v>250</v>
      </c>
      <c r="G99" t="s">
        <v>251</v>
      </c>
      <c r="H99">
        <v>90.404</v>
      </c>
      <c r="I99">
        <v>3.47083</v>
      </c>
      <c r="J99">
        <v>9387.48</v>
      </c>
      <c r="L99" s="139">
        <v>39192</v>
      </c>
    </row>
    <row r="100" spans="1:12" ht="12">
      <c r="A100">
        <v>99</v>
      </c>
      <c r="B100" t="s">
        <v>316</v>
      </c>
      <c r="C100" t="s">
        <v>207</v>
      </c>
      <c r="D100" t="s">
        <v>496</v>
      </c>
      <c r="E100" s="139">
        <v>43906</v>
      </c>
      <c r="F100" t="s">
        <v>250</v>
      </c>
      <c r="G100" t="s">
        <v>251</v>
      </c>
      <c r="H100">
        <v>83.026</v>
      </c>
      <c r="I100">
        <v>0.49205000000000004</v>
      </c>
      <c r="J100">
        <v>8351.81</v>
      </c>
      <c r="L100" s="139">
        <v>39192</v>
      </c>
    </row>
    <row r="101" spans="1:12" ht="12">
      <c r="A101">
        <v>100</v>
      </c>
      <c r="B101" t="s">
        <v>310</v>
      </c>
      <c r="C101" t="s">
        <v>454</v>
      </c>
      <c r="D101" t="s">
        <v>311</v>
      </c>
      <c r="E101" s="139">
        <v>41305</v>
      </c>
      <c r="F101" t="s">
        <v>250</v>
      </c>
      <c r="G101" t="s">
        <v>251</v>
      </c>
      <c r="H101">
        <v>87.595</v>
      </c>
      <c r="I101">
        <v>0.8043100000000001</v>
      </c>
      <c r="J101">
        <v>8839.93</v>
      </c>
      <c r="L101" s="139">
        <v>39192</v>
      </c>
    </row>
    <row r="102" spans="1:12" ht="12">
      <c r="A102">
        <v>101</v>
      </c>
      <c r="B102" t="s">
        <v>312</v>
      </c>
      <c r="C102" t="s">
        <v>267</v>
      </c>
      <c r="D102" t="s">
        <v>311</v>
      </c>
      <c r="E102" s="139">
        <v>41878</v>
      </c>
      <c r="F102" t="s">
        <v>250</v>
      </c>
      <c r="G102" t="s">
        <v>251</v>
      </c>
      <c r="H102">
        <v>93.005</v>
      </c>
      <c r="I102">
        <v>2.4104200000000002</v>
      </c>
      <c r="J102">
        <v>9541.54</v>
      </c>
      <c r="L102" s="139">
        <v>39192</v>
      </c>
    </row>
    <row r="103" spans="1:12" ht="12">
      <c r="A103">
        <v>102</v>
      </c>
      <c r="B103" t="s">
        <v>360</v>
      </c>
      <c r="C103" t="s">
        <v>361</v>
      </c>
      <c r="D103" t="s">
        <v>311</v>
      </c>
      <c r="E103" s="139">
        <v>42158</v>
      </c>
      <c r="F103" t="s">
        <v>250</v>
      </c>
      <c r="G103" t="s">
        <v>251</v>
      </c>
      <c r="H103">
        <v>89.466</v>
      </c>
      <c r="I103">
        <v>3.00178</v>
      </c>
      <c r="J103">
        <v>9246.78</v>
      </c>
      <c r="L103" s="139">
        <v>39192</v>
      </c>
    </row>
    <row r="104" spans="1:12" ht="12">
      <c r="A104">
        <v>103</v>
      </c>
      <c r="B104" t="s">
        <v>362</v>
      </c>
      <c r="C104" t="s">
        <v>512</v>
      </c>
      <c r="D104" t="s">
        <v>311</v>
      </c>
      <c r="E104" s="139">
        <v>42296</v>
      </c>
      <c r="F104" t="s">
        <v>250</v>
      </c>
      <c r="G104" t="s">
        <v>251</v>
      </c>
      <c r="H104">
        <v>88.366</v>
      </c>
      <c r="I104">
        <v>1.9381400000000002</v>
      </c>
      <c r="J104">
        <v>9030.41</v>
      </c>
      <c r="L104" s="139">
        <v>39192</v>
      </c>
    </row>
    <row r="105" spans="1:12" ht="12">
      <c r="A105">
        <v>104</v>
      </c>
      <c r="B105" t="s">
        <v>508</v>
      </c>
      <c r="C105" t="s">
        <v>513</v>
      </c>
      <c r="D105" t="s">
        <v>311</v>
      </c>
      <c r="E105" s="139">
        <v>42796</v>
      </c>
      <c r="F105" t="s">
        <v>250</v>
      </c>
      <c r="G105" t="s">
        <v>251</v>
      </c>
      <c r="H105">
        <v>90.635</v>
      </c>
      <c r="I105">
        <v>0.85162</v>
      </c>
      <c r="J105">
        <v>9148.66</v>
      </c>
      <c r="L105" s="139">
        <v>39192</v>
      </c>
    </row>
    <row r="106" spans="1:12" ht="12">
      <c r="A106">
        <v>105</v>
      </c>
      <c r="B106" t="s">
        <v>514</v>
      </c>
      <c r="C106" t="s">
        <v>207</v>
      </c>
      <c r="D106" t="s">
        <v>311</v>
      </c>
      <c r="E106" s="139">
        <v>42852</v>
      </c>
      <c r="F106" t="s">
        <v>250</v>
      </c>
      <c r="G106" t="s">
        <v>251</v>
      </c>
      <c r="H106">
        <v>88.714</v>
      </c>
      <c r="I106">
        <v>0.24492000000000003</v>
      </c>
      <c r="J106">
        <v>8895.89</v>
      </c>
      <c r="L106" s="139">
        <v>39192</v>
      </c>
    </row>
    <row r="107" spans="1:12" ht="12">
      <c r="A107">
        <v>106</v>
      </c>
      <c r="B107" t="s">
        <v>276</v>
      </c>
      <c r="C107" t="s">
        <v>515</v>
      </c>
      <c r="D107" t="s">
        <v>311</v>
      </c>
      <c r="E107" s="139">
        <v>43997</v>
      </c>
      <c r="F107" t="s">
        <v>250</v>
      </c>
      <c r="G107" t="s">
        <v>516</v>
      </c>
      <c r="H107">
        <v>92.295</v>
      </c>
      <c r="I107">
        <v>3.36328</v>
      </c>
      <c r="J107">
        <v>9565.83</v>
      </c>
      <c r="L107" s="139">
        <v>39192</v>
      </c>
    </row>
    <row r="108" spans="1:12" ht="12">
      <c r="A108">
        <v>107</v>
      </c>
      <c r="B108" t="s">
        <v>517</v>
      </c>
      <c r="C108" t="s">
        <v>267</v>
      </c>
      <c r="D108" t="s">
        <v>311</v>
      </c>
      <c r="E108" s="139">
        <v>44201</v>
      </c>
      <c r="F108" t="s">
        <v>250</v>
      </c>
      <c r="G108" t="s">
        <v>518</v>
      </c>
      <c r="H108">
        <v>81.389</v>
      </c>
      <c r="I108">
        <v>1.27134</v>
      </c>
      <c r="J108">
        <v>8266.03</v>
      </c>
      <c r="L108" s="139">
        <v>39192</v>
      </c>
    </row>
    <row r="109" spans="1:12" ht="12">
      <c r="A109">
        <v>108</v>
      </c>
      <c r="B109" t="s">
        <v>164</v>
      </c>
      <c r="C109" t="s">
        <v>37</v>
      </c>
      <c r="D109" t="s">
        <v>165</v>
      </c>
      <c r="E109" s="139">
        <v>41152</v>
      </c>
      <c r="F109" t="s">
        <v>250</v>
      </c>
      <c r="G109" t="s">
        <v>251</v>
      </c>
      <c r="H109">
        <v>83.748</v>
      </c>
      <c r="I109">
        <v>2.1863</v>
      </c>
      <c r="J109">
        <v>8593.43</v>
      </c>
      <c r="L109" s="139">
        <v>39192</v>
      </c>
    </row>
    <row r="110" spans="1:12" ht="12">
      <c r="A110">
        <v>109</v>
      </c>
      <c r="B110" t="s">
        <v>88</v>
      </c>
      <c r="C110" t="s">
        <v>207</v>
      </c>
      <c r="D110" t="s">
        <v>165</v>
      </c>
      <c r="E110" s="139">
        <v>41669</v>
      </c>
      <c r="F110" t="s">
        <v>250</v>
      </c>
      <c r="G110" t="s">
        <v>251</v>
      </c>
      <c r="H110">
        <v>79.6</v>
      </c>
      <c r="I110">
        <v>0.11994</v>
      </c>
      <c r="J110">
        <v>7971.99</v>
      </c>
      <c r="L110" s="139">
        <v>39192</v>
      </c>
    </row>
    <row r="111" spans="1:12" ht="12">
      <c r="A111">
        <v>110</v>
      </c>
      <c r="B111" t="s">
        <v>309</v>
      </c>
      <c r="C111" t="s">
        <v>207</v>
      </c>
      <c r="D111" t="s">
        <v>165</v>
      </c>
      <c r="E111" s="139">
        <v>41728</v>
      </c>
      <c r="F111" t="s">
        <v>250</v>
      </c>
      <c r="G111" t="s">
        <v>251</v>
      </c>
      <c r="H111">
        <v>80.018</v>
      </c>
      <c r="I111">
        <v>0.0333</v>
      </c>
      <c r="J111">
        <v>8005.13</v>
      </c>
      <c r="L111" s="139">
        <v>39192</v>
      </c>
    </row>
    <row r="112" spans="1:12" ht="12">
      <c r="A112">
        <v>111</v>
      </c>
      <c r="B112" t="s">
        <v>89</v>
      </c>
      <c r="C112" t="s">
        <v>37</v>
      </c>
      <c r="D112" t="s">
        <v>165</v>
      </c>
      <c r="E112" s="139">
        <v>41820</v>
      </c>
      <c r="F112" t="s">
        <v>250</v>
      </c>
      <c r="G112" t="s">
        <v>251</v>
      </c>
      <c r="H112">
        <v>81.717</v>
      </c>
      <c r="J112">
        <v>8171.7</v>
      </c>
      <c r="L112" s="139">
        <v>39192</v>
      </c>
    </row>
    <row r="113" spans="1:12" ht="12">
      <c r="A113">
        <v>112</v>
      </c>
      <c r="B113" t="s">
        <v>317</v>
      </c>
      <c r="C113" t="s">
        <v>207</v>
      </c>
      <c r="D113" t="s">
        <v>165</v>
      </c>
      <c r="E113" s="139">
        <v>41994</v>
      </c>
      <c r="F113" t="s">
        <v>250</v>
      </c>
      <c r="G113" t="s">
        <v>251</v>
      </c>
      <c r="H113">
        <v>79.486</v>
      </c>
      <c r="I113">
        <v>1.275</v>
      </c>
      <c r="J113">
        <v>8076.1</v>
      </c>
      <c r="L113" s="139">
        <v>39192</v>
      </c>
    </row>
    <row r="114" spans="1:12" ht="12">
      <c r="A114">
        <v>113</v>
      </c>
      <c r="B114" t="s">
        <v>318</v>
      </c>
      <c r="C114" t="s">
        <v>207</v>
      </c>
      <c r="D114" t="s">
        <v>165</v>
      </c>
      <c r="E114" s="139">
        <v>42035</v>
      </c>
      <c r="F114" t="s">
        <v>250</v>
      </c>
      <c r="G114" t="s">
        <v>251</v>
      </c>
      <c r="H114">
        <v>79.159</v>
      </c>
      <c r="I114">
        <v>0.95</v>
      </c>
      <c r="J114">
        <v>8010.9</v>
      </c>
      <c r="L114" s="139">
        <v>39192</v>
      </c>
    </row>
    <row r="115" spans="1:12" ht="12">
      <c r="A115">
        <v>114</v>
      </c>
      <c r="B115" t="s">
        <v>319</v>
      </c>
      <c r="C115" t="s">
        <v>320</v>
      </c>
      <c r="D115" t="s">
        <v>165</v>
      </c>
      <c r="E115" s="139">
        <v>42149</v>
      </c>
      <c r="F115" t="s">
        <v>250</v>
      </c>
      <c r="G115" t="s">
        <v>251</v>
      </c>
      <c r="H115">
        <v>80.638</v>
      </c>
      <c r="I115">
        <v>4.23819</v>
      </c>
      <c r="J115">
        <v>8487.62</v>
      </c>
      <c r="L115" s="139">
        <v>39192</v>
      </c>
    </row>
    <row r="116" spans="1:12" ht="12">
      <c r="A116">
        <v>115</v>
      </c>
      <c r="B116" t="s">
        <v>321</v>
      </c>
      <c r="C116" t="s">
        <v>207</v>
      </c>
      <c r="D116" t="s">
        <v>165</v>
      </c>
      <c r="E116" s="139">
        <v>42078</v>
      </c>
      <c r="F116" t="s">
        <v>250</v>
      </c>
      <c r="G116" t="s">
        <v>251</v>
      </c>
      <c r="H116">
        <v>79.061</v>
      </c>
      <c r="I116">
        <v>0.575</v>
      </c>
      <c r="J116">
        <v>7963.6</v>
      </c>
      <c r="L116" s="139">
        <v>39192</v>
      </c>
    </row>
    <row r="117" spans="1:12" ht="12">
      <c r="A117">
        <v>116</v>
      </c>
      <c r="B117" t="s">
        <v>322</v>
      </c>
      <c r="C117" t="s">
        <v>207</v>
      </c>
      <c r="D117" t="s">
        <v>165</v>
      </c>
      <c r="E117" s="139">
        <v>42093</v>
      </c>
      <c r="F117" t="s">
        <v>250</v>
      </c>
      <c r="G117" t="s">
        <v>251</v>
      </c>
      <c r="H117">
        <v>79.405</v>
      </c>
      <c r="I117">
        <v>0.45</v>
      </c>
      <c r="J117">
        <v>7985.5</v>
      </c>
      <c r="L117" s="139">
        <v>39192</v>
      </c>
    </row>
    <row r="118" spans="1:12" ht="12">
      <c r="A118">
        <v>117</v>
      </c>
      <c r="B118" t="s">
        <v>323</v>
      </c>
      <c r="C118" t="s">
        <v>207</v>
      </c>
      <c r="D118" t="s">
        <v>165</v>
      </c>
      <c r="E118" s="139">
        <v>42127</v>
      </c>
      <c r="F118" t="s">
        <v>250</v>
      </c>
      <c r="G118" t="s">
        <v>251</v>
      </c>
      <c r="H118">
        <v>81.186</v>
      </c>
      <c r="I118">
        <v>0.22951000000000002</v>
      </c>
      <c r="J118">
        <v>8141.55</v>
      </c>
      <c r="L118" s="139">
        <v>39192</v>
      </c>
    </row>
    <row r="119" spans="1:12" ht="12">
      <c r="A119">
        <v>118</v>
      </c>
      <c r="B119" t="s">
        <v>307</v>
      </c>
      <c r="C119" t="s">
        <v>207</v>
      </c>
      <c r="D119" t="s">
        <v>165</v>
      </c>
      <c r="E119" s="139">
        <v>42137</v>
      </c>
      <c r="F119" t="s">
        <v>250</v>
      </c>
      <c r="G119" t="s">
        <v>251</v>
      </c>
      <c r="H119">
        <v>77.869</v>
      </c>
      <c r="I119">
        <v>0.010220000000000002</v>
      </c>
      <c r="J119">
        <v>7787.92</v>
      </c>
      <c r="L119" s="139">
        <v>39192</v>
      </c>
    </row>
    <row r="120" spans="1:12" ht="12">
      <c r="A120">
        <v>119</v>
      </c>
      <c r="B120" t="s">
        <v>523</v>
      </c>
      <c r="C120" t="s">
        <v>248</v>
      </c>
      <c r="D120" t="s">
        <v>165</v>
      </c>
      <c r="E120" s="139">
        <v>42159</v>
      </c>
      <c r="F120" t="s">
        <v>250</v>
      </c>
      <c r="G120" t="s">
        <v>251</v>
      </c>
      <c r="H120">
        <v>76.545</v>
      </c>
      <c r="I120">
        <v>3.8794500000000003</v>
      </c>
      <c r="J120">
        <v>8042.45</v>
      </c>
      <c r="L120" s="139">
        <v>39192</v>
      </c>
    </row>
    <row r="121" spans="1:12" ht="12">
      <c r="A121">
        <v>120</v>
      </c>
      <c r="B121" t="s">
        <v>324</v>
      </c>
      <c r="C121" t="s">
        <v>207</v>
      </c>
      <c r="D121" t="s">
        <v>165</v>
      </c>
      <c r="E121" s="139">
        <v>42185</v>
      </c>
      <c r="F121" t="s">
        <v>250</v>
      </c>
      <c r="G121" t="s">
        <v>251</v>
      </c>
      <c r="H121">
        <v>74.932</v>
      </c>
      <c r="I121">
        <v>1.1</v>
      </c>
      <c r="J121">
        <v>7603.2</v>
      </c>
      <c r="L121" s="139">
        <v>39192</v>
      </c>
    </row>
    <row r="122" spans="1:12" ht="12">
      <c r="A122">
        <v>121</v>
      </c>
      <c r="B122" t="s">
        <v>325</v>
      </c>
      <c r="C122" t="s">
        <v>207</v>
      </c>
      <c r="D122" t="s">
        <v>165</v>
      </c>
      <c r="E122" s="139">
        <v>42214</v>
      </c>
      <c r="F122" t="s">
        <v>250</v>
      </c>
      <c r="G122" t="s">
        <v>251</v>
      </c>
      <c r="H122">
        <v>74.993</v>
      </c>
      <c r="I122">
        <v>0.8944400000000001</v>
      </c>
      <c r="J122">
        <v>7588.74</v>
      </c>
      <c r="L122" s="139">
        <v>39192</v>
      </c>
    </row>
    <row r="123" spans="1:12" ht="12">
      <c r="A123">
        <v>122</v>
      </c>
      <c r="B123" t="s">
        <v>326</v>
      </c>
      <c r="C123" t="s">
        <v>207</v>
      </c>
      <c r="D123" t="s">
        <v>165</v>
      </c>
      <c r="E123" s="139">
        <v>42277</v>
      </c>
      <c r="F123" t="s">
        <v>250</v>
      </c>
      <c r="G123" t="s">
        <v>251</v>
      </c>
      <c r="H123">
        <v>76.026</v>
      </c>
      <c r="I123">
        <v>0.4125</v>
      </c>
      <c r="J123">
        <v>7643.85</v>
      </c>
      <c r="L123" s="139">
        <v>39192</v>
      </c>
    </row>
    <row r="124" spans="1:12" ht="12">
      <c r="A124">
        <v>123</v>
      </c>
      <c r="B124" t="s">
        <v>327</v>
      </c>
      <c r="C124" t="s">
        <v>37</v>
      </c>
      <c r="D124" t="s">
        <v>165</v>
      </c>
      <c r="E124" s="139">
        <v>42299</v>
      </c>
      <c r="F124" t="s">
        <v>250</v>
      </c>
      <c r="G124" t="s">
        <v>251</v>
      </c>
      <c r="H124">
        <v>80.505</v>
      </c>
      <c r="I124">
        <v>2.9315100000000003</v>
      </c>
      <c r="J124">
        <v>8343.65</v>
      </c>
      <c r="L124" s="139">
        <v>39192</v>
      </c>
    </row>
    <row r="125" spans="1:12" ht="12">
      <c r="A125">
        <v>124</v>
      </c>
      <c r="B125" t="s">
        <v>61</v>
      </c>
      <c r="C125" t="s">
        <v>37</v>
      </c>
      <c r="D125" t="s">
        <v>165</v>
      </c>
      <c r="E125" s="139">
        <v>42418</v>
      </c>
      <c r="F125" t="s">
        <v>250</v>
      </c>
      <c r="G125" t="s">
        <v>251</v>
      </c>
      <c r="H125">
        <v>79.144</v>
      </c>
      <c r="I125">
        <v>1.17123</v>
      </c>
      <c r="J125">
        <v>8031.52</v>
      </c>
      <c r="L125" s="139">
        <v>39192</v>
      </c>
    </row>
    <row r="126" spans="1:12" ht="12">
      <c r="A126">
        <v>125</v>
      </c>
      <c r="B126" t="s">
        <v>530</v>
      </c>
      <c r="C126" t="s">
        <v>419</v>
      </c>
      <c r="D126" t="s">
        <v>165</v>
      </c>
      <c r="E126" s="139">
        <v>42507</v>
      </c>
      <c r="F126" t="s">
        <v>250</v>
      </c>
      <c r="G126" t="s">
        <v>251</v>
      </c>
      <c r="H126">
        <v>77.106</v>
      </c>
      <c r="I126">
        <v>0.00727</v>
      </c>
      <c r="J126">
        <v>7711.33</v>
      </c>
      <c r="L126" s="139">
        <v>39192</v>
      </c>
    </row>
    <row r="127" spans="1:12" ht="12">
      <c r="A127">
        <v>126</v>
      </c>
      <c r="B127" t="s">
        <v>429</v>
      </c>
      <c r="C127" t="s">
        <v>207</v>
      </c>
      <c r="D127" t="s">
        <v>165</v>
      </c>
      <c r="E127" s="139">
        <v>42548</v>
      </c>
      <c r="F127" t="s">
        <v>250</v>
      </c>
      <c r="G127" t="s">
        <v>251</v>
      </c>
      <c r="H127">
        <v>74.52</v>
      </c>
      <c r="I127">
        <v>3.63333</v>
      </c>
      <c r="J127">
        <v>7815.33</v>
      </c>
      <c r="L127" s="139">
        <v>39192</v>
      </c>
    </row>
    <row r="128" spans="1:12" ht="12">
      <c r="A128">
        <v>127</v>
      </c>
      <c r="B128" t="s">
        <v>54</v>
      </c>
      <c r="C128" t="s">
        <v>320</v>
      </c>
      <c r="D128" t="s">
        <v>165</v>
      </c>
      <c r="E128" s="139">
        <v>42710</v>
      </c>
      <c r="F128" t="s">
        <v>250</v>
      </c>
      <c r="G128" t="s">
        <v>251</v>
      </c>
      <c r="H128">
        <v>76.603</v>
      </c>
      <c r="I128">
        <v>2.33333</v>
      </c>
      <c r="J128">
        <v>7893.63</v>
      </c>
      <c r="L128" s="139">
        <v>39192</v>
      </c>
    </row>
    <row r="129" spans="1:12" ht="12">
      <c r="A129">
        <v>128</v>
      </c>
      <c r="B129" t="s">
        <v>55</v>
      </c>
      <c r="C129" t="s">
        <v>222</v>
      </c>
      <c r="D129" t="s">
        <v>165</v>
      </c>
      <c r="E129" s="139">
        <v>43929</v>
      </c>
      <c r="F129" t="s">
        <v>250</v>
      </c>
      <c r="G129" t="s">
        <v>251</v>
      </c>
      <c r="H129">
        <v>70.732</v>
      </c>
      <c r="I129">
        <v>0.7541</v>
      </c>
      <c r="J129">
        <v>7148.61</v>
      </c>
      <c r="L129" s="139">
        <v>39192</v>
      </c>
    </row>
    <row r="130" spans="1:12" ht="12">
      <c r="A130">
        <v>129</v>
      </c>
      <c r="B130" t="s">
        <v>56</v>
      </c>
      <c r="C130" t="s">
        <v>419</v>
      </c>
      <c r="D130" t="s">
        <v>336</v>
      </c>
      <c r="E130" s="139">
        <v>40595</v>
      </c>
      <c r="F130" t="s">
        <v>250</v>
      </c>
      <c r="G130" t="s">
        <v>251</v>
      </c>
      <c r="H130">
        <v>92.454</v>
      </c>
      <c r="I130">
        <v>0.57182</v>
      </c>
      <c r="J130">
        <v>9302.58</v>
      </c>
      <c r="L130" s="139">
        <v>39192</v>
      </c>
    </row>
    <row r="131" spans="1:12" ht="12">
      <c r="A131">
        <v>130</v>
      </c>
      <c r="B131" t="s">
        <v>337</v>
      </c>
      <c r="C131" t="s">
        <v>361</v>
      </c>
      <c r="D131" t="s">
        <v>336</v>
      </c>
      <c r="E131" s="139">
        <v>40975</v>
      </c>
      <c r="F131" t="s">
        <v>250</v>
      </c>
      <c r="G131" t="s">
        <v>251</v>
      </c>
      <c r="H131">
        <v>83.423</v>
      </c>
      <c r="I131">
        <v>0.21389000000000002</v>
      </c>
      <c r="J131">
        <v>8363.69</v>
      </c>
      <c r="L131" s="139">
        <v>39192</v>
      </c>
    </row>
    <row r="132" spans="1:12" ht="12">
      <c r="A132">
        <v>131</v>
      </c>
      <c r="B132" t="s">
        <v>338</v>
      </c>
      <c r="C132" t="s">
        <v>263</v>
      </c>
      <c r="D132" t="s">
        <v>336</v>
      </c>
      <c r="E132" s="139">
        <v>42144</v>
      </c>
      <c r="F132" t="s">
        <v>250</v>
      </c>
      <c r="G132" t="s">
        <v>251</v>
      </c>
      <c r="H132">
        <v>76.181</v>
      </c>
      <c r="J132">
        <v>7618.1</v>
      </c>
      <c r="L132" s="139">
        <v>39192</v>
      </c>
    </row>
    <row r="133" spans="1:12" ht="12">
      <c r="A133">
        <v>132</v>
      </c>
      <c r="B133" t="s">
        <v>339</v>
      </c>
      <c r="C133" t="s">
        <v>454</v>
      </c>
      <c r="D133" t="s">
        <v>336</v>
      </c>
      <c r="E133" s="139">
        <v>42422</v>
      </c>
      <c r="F133" t="s">
        <v>250</v>
      </c>
      <c r="G133" t="s">
        <v>251</v>
      </c>
      <c r="H133">
        <v>81.823</v>
      </c>
      <c r="I133">
        <v>0.5111100000000001</v>
      </c>
      <c r="J133">
        <v>8233.41</v>
      </c>
      <c r="L133" s="139">
        <v>39192</v>
      </c>
    </row>
    <row r="134" spans="1:12" ht="12">
      <c r="A134">
        <v>133</v>
      </c>
      <c r="B134" t="s">
        <v>400</v>
      </c>
      <c r="C134" t="s">
        <v>248</v>
      </c>
      <c r="D134" t="s">
        <v>336</v>
      </c>
      <c r="E134" s="139">
        <v>42444</v>
      </c>
      <c r="F134" t="s">
        <v>250</v>
      </c>
      <c r="G134" t="s">
        <v>251</v>
      </c>
      <c r="H134">
        <v>80.537</v>
      </c>
      <c r="J134">
        <v>8053.7</v>
      </c>
      <c r="L134" s="139">
        <v>39192</v>
      </c>
    </row>
    <row r="135" spans="1:12" ht="12">
      <c r="A135">
        <v>134</v>
      </c>
      <c r="B135" t="s">
        <v>401</v>
      </c>
      <c r="C135" t="s">
        <v>419</v>
      </c>
      <c r="D135" t="s">
        <v>336</v>
      </c>
      <c r="E135" s="139">
        <v>42955</v>
      </c>
      <c r="F135" t="s">
        <v>250</v>
      </c>
      <c r="G135" t="s">
        <v>251</v>
      </c>
      <c r="H135">
        <v>77.817</v>
      </c>
      <c r="I135">
        <v>0.21333000000000002</v>
      </c>
      <c r="J135">
        <v>7803.03</v>
      </c>
      <c r="L135" s="139">
        <v>39192</v>
      </c>
    </row>
    <row r="136" spans="1:12" ht="12">
      <c r="A136">
        <v>135</v>
      </c>
      <c r="B136" t="s">
        <v>402</v>
      </c>
      <c r="C136" t="s">
        <v>207</v>
      </c>
      <c r="D136" t="s">
        <v>336</v>
      </c>
      <c r="E136" s="139">
        <v>43914</v>
      </c>
      <c r="F136" t="s">
        <v>250</v>
      </c>
      <c r="G136" t="s">
        <v>251</v>
      </c>
      <c r="H136">
        <v>85.877</v>
      </c>
      <c r="I136">
        <v>0.79781</v>
      </c>
      <c r="J136">
        <v>8667.48</v>
      </c>
      <c r="L136" s="139">
        <v>39192</v>
      </c>
    </row>
    <row r="137" spans="1:12" ht="12">
      <c r="A137">
        <v>136</v>
      </c>
      <c r="B137" t="s">
        <v>57</v>
      </c>
      <c r="C137" t="s">
        <v>263</v>
      </c>
      <c r="D137" t="s">
        <v>336</v>
      </c>
      <c r="E137" s="139">
        <v>43943</v>
      </c>
      <c r="F137" t="s">
        <v>250</v>
      </c>
      <c r="G137" t="s">
        <v>251</v>
      </c>
      <c r="H137">
        <v>85.789</v>
      </c>
      <c r="I137">
        <v>0.42142</v>
      </c>
      <c r="J137">
        <v>8621.04</v>
      </c>
      <c r="L137" s="139">
        <v>39192</v>
      </c>
    </row>
    <row r="138" spans="1:12" ht="12">
      <c r="A138">
        <v>137</v>
      </c>
      <c r="B138" t="s">
        <v>58</v>
      </c>
      <c r="C138" t="s">
        <v>341</v>
      </c>
      <c r="D138" t="s">
        <v>336</v>
      </c>
      <c r="E138" s="139">
        <v>45844</v>
      </c>
      <c r="F138" t="s">
        <v>250</v>
      </c>
      <c r="G138" t="s">
        <v>251</v>
      </c>
      <c r="H138">
        <v>62.413</v>
      </c>
      <c r="I138">
        <v>2.26667</v>
      </c>
      <c r="J138">
        <v>6467.97</v>
      </c>
      <c r="L138" s="139">
        <v>39192</v>
      </c>
    </row>
    <row r="139" spans="1:12" ht="12">
      <c r="A139">
        <v>138</v>
      </c>
      <c r="B139" t="s">
        <v>352</v>
      </c>
      <c r="C139" t="s">
        <v>263</v>
      </c>
      <c r="D139" t="s">
        <v>336</v>
      </c>
      <c r="E139" s="139">
        <v>45866</v>
      </c>
      <c r="F139" t="s">
        <v>250</v>
      </c>
      <c r="G139" t="s">
        <v>251</v>
      </c>
      <c r="H139">
        <v>65.129</v>
      </c>
      <c r="I139">
        <v>3.47918</v>
      </c>
      <c r="J139">
        <v>6860.82</v>
      </c>
      <c r="L139" s="139">
        <v>39192</v>
      </c>
    </row>
    <row r="140" spans="1:12" ht="12">
      <c r="A140">
        <v>139</v>
      </c>
      <c r="B140" t="s">
        <v>342</v>
      </c>
      <c r="C140" t="s">
        <v>263</v>
      </c>
      <c r="D140" t="s">
        <v>336</v>
      </c>
      <c r="E140" s="139">
        <v>45873</v>
      </c>
      <c r="F140" t="s">
        <v>250</v>
      </c>
      <c r="G140" t="s">
        <v>251</v>
      </c>
      <c r="H140">
        <v>58.096</v>
      </c>
      <c r="I140">
        <v>2.10773</v>
      </c>
      <c r="J140">
        <v>6020.37</v>
      </c>
      <c r="L140" s="139">
        <v>39192</v>
      </c>
    </row>
    <row r="141" spans="1:12" ht="12">
      <c r="A141">
        <v>140</v>
      </c>
      <c r="B141" t="s">
        <v>343</v>
      </c>
      <c r="C141" t="s">
        <v>263</v>
      </c>
      <c r="D141" t="s">
        <v>336</v>
      </c>
      <c r="E141" s="139">
        <v>45940</v>
      </c>
      <c r="F141" t="s">
        <v>250</v>
      </c>
      <c r="G141" t="s">
        <v>251</v>
      </c>
      <c r="H141">
        <v>63</v>
      </c>
      <c r="I141">
        <v>0.60109</v>
      </c>
      <c r="J141">
        <v>6360.11</v>
      </c>
      <c r="L141" s="139">
        <v>39192</v>
      </c>
    </row>
    <row r="142" spans="1:12" ht="12">
      <c r="A142">
        <v>141</v>
      </c>
      <c r="B142" t="s">
        <v>344</v>
      </c>
      <c r="C142" t="s">
        <v>454</v>
      </c>
      <c r="D142" t="s">
        <v>345</v>
      </c>
      <c r="E142" s="139">
        <v>40870</v>
      </c>
      <c r="F142" t="s">
        <v>250</v>
      </c>
      <c r="G142" t="s">
        <v>251</v>
      </c>
      <c r="H142">
        <v>94.292</v>
      </c>
      <c r="I142">
        <v>0.00924</v>
      </c>
      <c r="J142">
        <v>9430.12</v>
      </c>
      <c r="L142" s="139">
        <v>39192</v>
      </c>
    </row>
    <row r="143" spans="1:12" ht="12">
      <c r="A143">
        <v>142</v>
      </c>
      <c r="B143" t="s">
        <v>346</v>
      </c>
      <c r="C143" t="s">
        <v>361</v>
      </c>
      <c r="D143" t="s">
        <v>345</v>
      </c>
      <c r="E143" s="139">
        <v>40892</v>
      </c>
      <c r="F143" t="s">
        <v>250</v>
      </c>
      <c r="G143" t="s">
        <v>251</v>
      </c>
      <c r="H143">
        <v>90.018</v>
      </c>
      <c r="I143">
        <v>0.43956000000000006</v>
      </c>
      <c r="J143">
        <v>9045.76</v>
      </c>
      <c r="L143" s="139">
        <v>39192</v>
      </c>
    </row>
    <row r="144" spans="1:12" ht="12">
      <c r="A144">
        <v>143</v>
      </c>
      <c r="B144" t="s">
        <v>347</v>
      </c>
      <c r="C144" t="s">
        <v>454</v>
      </c>
      <c r="D144" t="s">
        <v>345</v>
      </c>
      <c r="E144" s="139">
        <v>40919</v>
      </c>
      <c r="F144" t="s">
        <v>250</v>
      </c>
      <c r="G144" t="s">
        <v>251</v>
      </c>
      <c r="H144">
        <v>92.395</v>
      </c>
      <c r="I144">
        <v>0.31896</v>
      </c>
      <c r="J144">
        <v>9271.4</v>
      </c>
      <c r="L144" s="139">
        <v>39192</v>
      </c>
    </row>
    <row r="145" spans="1:12" ht="12">
      <c r="A145">
        <v>144</v>
      </c>
      <c r="B145" t="s">
        <v>348</v>
      </c>
      <c r="C145" t="s">
        <v>454</v>
      </c>
      <c r="D145" t="s">
        <v>345</v>
      </c>
      <c r="E145" s="139">
        <v>41180</v>
      </c>
      <c r="F145" t="s">
        <v>250</v>
      </c>
      <c r="G145" t="s">
        <v>251</v>
      </c>
      <c r="H145">
        <v>82.78</v>
      </c>
      <c r="I145">
        <v>0.05344</v>
      </c>
      <c r="J145">
        <v>8283.34</v>
      </c>
      <c r="L145" s="139">
        <v>39192</v>
      </c>
    </row>
    <row r="146" spans="1:12" ht="12">
      <c r="A146">
        <v>145</v>
      </c>
      <c r="B146" t="s">
        <v>131</v>
      </c>
      <c r="C146" t="s">
        <v>263</v>
      </c>
      <c r="D146" t="s">
        <v>345</v>
      </c>
      <c r="E146" s="139">
        <v>42170</v>
      </c>
      <c r="F146" t="s">
        <v>250</v>
      </c>
      <c r="G146" t="s">
        <v>251</v>
      </c>
      <c r="H146">
        <v>81.049</v>
      </c>
      <c r="I146">
        <v>0.04025</v>
      </c>
      <c r="J146">
        <v>8108.93</v>
      </c>
      <c r="L146" s="139">
        <v>39192</v>
      </c>
    </row>
    <row r="147" spans="1:12" ht="12">
      <c r="A147">
        <v>146</v>
      </c>
      <c r="B147" t="s">
        <v>77</v>
      </c>
      <c r="C147" t="s">
        <v>207</v>
      </c>
      <c r="D147" t="s">
        <v>345</v>
      </c>
      <c r="E147" s="139">
        <v>42233</v>
      </c>
      <c r="F147" t="s">
        <v>250</v>
      </c>
      <c r="G147" t="s">
        <v>251</v>
      </c>
      <c r="H147">
        <v>82.092</v>
      </c>
      <c r="I147">
        <v>0.0175</v>
      </c>
      <c r="J147">
        <v>8210.95</v>
      </c>
      <c r="L147" s="139">
        <v>39192</v>
      </c>
    </row>
    <row r="148" spans="1:12" ht="12">
      <c r="A148">
        <v>147</v>
      </c>
      <c r="B148" t="s">
        <v>78</v>
      </c>
      <c r="C148" t="s">
        <v>538</v>
      </c>
      <c r="D148" t="s">
        <v>345</v>
      </c>
      <c r="E148" s="139">
        <v>42282</v>
      </c>
      <c r="F148" t="s">
        <v>250</v>
      </c>
      <c r="G148" t="s">
        <v>288</v>
      </c>
      <c r="H148">
        <v>80.301</v>
      </c>
      <c r="I148">
        <v>0.08167</v>
      </c>
      <c r="J148">
        <v>8038.27</v>
      </c>
      <c r="L148" s="139">
        <v>39192</v>
      </c>
    </row>
    <row r="149" spans="1:12" ht="12">
      <c r="A149">
        <v>148</v>
      </c>
      <c r="B149" t="s">
        <v>289</v>
      </c>
      <c r="C149" t="s">
        <v>207</v>
      </c>
      <c r="D149" t="s">
        <v>345</v>
      </c>
      <c r="E149" s="139">
        <v>42291</v>
      </c>
      <c r="F149" t="s">
        <v>250</v>
      </c>
      <c r="G149" t="s">
        <v>251</v>
      </c>
      <c r="H149">
        <v>76.789</v>
      </c>
      <c r="I149">
        <v>0.11111000000000001</v>
      </c>
      <c r="J149">
        <v>7690.01</v>
      </c>
      <c r="L149" s="139">
        <v>39192</v>
      </c>
    </row>
    <row r="150" spans="1:12" ht="12">
      <c r="A150">
        <v>149</v>
      </c>
      <c r="B150" t="s">
        <v>290</v>
      </c>
      <c r="C150" t="s">
        <v>207</v>
      </c>
      <c r="D150" t="s">
        <v>345</v>
      </c>
      <c r="E150" s="139">
        <v>42353</v>
      </c>
      <c r="F150" t="s">
        <v>250</v>
      </c>
      <c r="G150" t="s">
        <v>251</v>
      </c>
      <c r="H150">
        <v>78.266</v>
      </c>
      <c r="I150">
        <v>0.44167000000000006</v>
      </c>
      <c r="J150">
        <v>7870.77</v>
      </c>
      <c r="L150" s="139">
        <v>39192</v>
      </c>
    </row>
    <row r="151" spans="1:12" ht="12">
      <c r="A151">
        <v>150</v>
      </c>
      <c r="B151" t="s">
        <v>291</v>
      </c>
      <c r="C151" t="s">
        <v>207</v>
      </c>
      <c r="D151" t="s">
        <v>345</v>
      </c>
      <c r="E151" s="139">
        <v>42385</v>
      </c>
      <c r="F151" t="s">
        <v>250</v>
      </c>
      <c r="G151" t="s">
        <v>251</v>
      </c>
      <c r="H151">
        <v>78.094</v>
      </c>
      <c r="I151">
        <v>0.35556000000000004</v>
      </c>
      <c r="J151">
        <v>7844.96</v>
      </c>
      <c r="L151" s="139">
        <v>39192</v>
      </c>
    </row>
    <row r="152" spans="1:12" ht="12">
      <c r="A152">
        <v>151</v>
      </c>
      <c r="B152" t="s">
        <v>292</v>
      </c>
      <c r="C152" t="s">
        <v>207</v>
      </c>
      <c r="D152" t="s">
        <v>345</v>
      </c>
      <c r="E152" s="139">
        <v>42417</v>
      </c>
      <c r="F152" t="s">
        <v>250</v>
      </c>
      <c r="G152" t="s">
        <v>251</v>
      </c>
      <c r="H152">
        <v>78.474</v>
      </c>
      <c r="I152">
        <v>0.26944</v>
      </c>
      <c r="J152">
        <v>7874.34</v>
      </c>
      <c r="L152" s="139">
        <v>39192</v>
      </c>
    </row>
    <row r="153" spans="1:12" ht="12">
      <c r="A153">
        <v>152</v>
      </c>
      <c r="B153" t="s">
        <v>487</v>
      </c>
      <c r="C153" t="s">
        <v>263</v>
      </c>
      <c r="D153" t="s">
        <v>345</v>
      </c>
      <c r="E153" s="139">
        <v>44011</v>
      </c>
      <c r="F153" t="s">
        <v>250</v>
      </c>
      <c r="G153" t="s">
        <v>251</v>
      </c>
      <c r="H153">
        <v>73.022</v>
      </c>
      <c r="I153">
        <v>0.13154000000000002</v>
      </c>
      <c r="J153">
        <v>7315.35</v>
      </c>
      <c r="L153" s="139">
        <v>39192</v>
      </c>
    </row>
    <row r="154" spans="1:12" ht="12">
      <c r="A154">
        <v>153</v>
      </c>
      <c r="B154" t="s">
        <v>488</v>
      </c>
      <c r="C154" t="s">
        <v>341</v>
      </c>
      <c r="D154" t="s">
        <v>345</v>
      </c>
      <c r="E154" s="139">
        <v>45480</v>
      </c>
      <c r="F154" t="s">
        <v>250</v>
      </c>
      <c r="G154" t="s">
        <v>251</v>
      </c>
      <c r="H154">
        <v>60.562</v>
      </c>
      <c r="I154">
        <v>5.28333</v>
      </c>
      <c r="J154">
        <v>6584.53</v>
      </c>
      <c r="L154" s="139">
        <v>39192</v>
      </c>
    </row>
    <row r="155" spans="1:12" ht="12">
      <c r="A155">
        <v>154</v>
      </c>
      <c r="B155" t="s">
        <v>489</v>
      </c>
      <c r="C155" t="s">
        <v>222</v>
      </c>
      <c r="D155" t="s">
        <v>345</v>
      </c>
      <c r="E155" s="139">
        <v>45944</v>
      </c>
      <c r="F155" t="s">
        <v>250</v>
      </c>
      <c r="G155" t="s">
        <v>518</v>
      </c>
      <c r="H155">
        <v>58.821</v>
      </c>
      <c r="I155">
        <v>0.07769000000000001</v>
      </c>
      <c r="J155">
        <v>5889.87</v>
      </c>
      <c r="L155" s="139">
        <v>39192</v>
      </c>
    </row>
    <row r="156" spans="1:12" ht="12">
      <c r="A156">
        <v>155</v>
      </c>
      <c r="B156" t="s">
        <v>490</v>
      </c>
      <c r="C156" t="s">
        <v>300</v>
      </c>
      <c r="D156" t="s">
        <v>491</v>
      </c>
      <c r="E156" s="139">
        <v>40492</v>
      </c>
      <c r="F156" t="s">
        <v>250</v>
      </c>
      <c r="G156" t="s">
        <v>251</v>
      </c>
      <c r="H156">
        <v>90.372</v>
      </c>
      <c r="I156">
        <v>2.34417</v>
      </c>
      <c r="J156">
        <v>9271.62</v>
      </c>
      <c r="L156" s="139">
        <v>39192</v>
      </c>
    </row>
    <row r="157" spans="1:12" ht="12">
      <c r="A157">
        <v>156</v>
      </c>
      <c r="B157" t="s">
        <v>492</v>
      </c>
      <c r="C157" t="s">
        <v>538</v>
      </c>
      <c r="D157" t="s">
        <v>491</v>
      </c>
      <c r="E157" s="139">
        <v>40602</v>
      </c>
      <c r="F157" t="s">
        <v>250</v>
      </c>
      <c r="G157" t="s">
        <v>251</v>
      </c>
      <c r="H157">
        <v>85.662</v>
      </c>
      <c r="J157">
        <v>8566.2</v>
      </c>
      <c r="L157" s="139">
        <v>39192</v>
      </c>
    </row>
    <row r="158" spans="1:12" ht="12">
      <c r="A158">
        <v>157</v>
      </c>
      <c r="B158" t="s">
        <v>79</v>
      </c>
      <c r="C158" t="s">
        <v>248</v>
      </c>
      <c r="D158" t="s">
        <v>491</v>
      </c>
      <c r="E158" s="139">
        <v>40617</v>
      </c>
      <c r="F158" t="s">
        <v>250</v>
      </c>
      <c r="G158" t="s">
        <v>251</v>
      </c>
      <c r="H158">
        <v>87.05</v>
      </c>
      <c r="I158">
        <v>0.28689000000000003</v>
      </c>
      <c r="J158">
        <v>8733.69</v>
      </c>
      <c r="L158" s="139">
        <v>39192</v>
      </c>
    </row>
    <row r="159" spans="1:12" ht="12">
      <c r="A159">
        <v>158</v>
      </c>
      <c r="B159" t="s">
        <v>80</v>
      </c>
      <c r="C159" t="s">
        <v>248</v>
      </c>
      <c r="D159" t="s">
        <v>491</v>
      </c>
      <c r="E159" s="139">
        <v>40662</v>
      </c>
      <c r="F159" t="s">
        <v>250</v>
      </c>
      <c r="G159" t="s">
        <v>251</v>
      </c>
      <c r="H159">
        <v>85.269</v>
      </c>
      <c r="I159">
        <v>0.06944</v>
      </c>
      <c r="J159">
        <v>8533.84</v>
      </c>
      <c r="L159" s="139">
        <v>39192</v>
      </c>
    </row>
    <row r="160" spans="1:12" ht="12">
      <c r="A160">
        <v>159</v>
      </c>
      <c r="B160" t="s">
        <v>81</v>
      </c>
      <c r="C160" t="s">
        <v>538</v>
      </c>
      <c r="D160" t="s">
        <v>491</v>
      </c>
      <c r="E160" s="139">
        <v>40694</v>
      </c>
      <c r="F160" t="s">
        <v>250</v>
      </c>
      <c r="G160" t="s">
        <v>251</v>
      </c>
      <c r="H160">
        <v>85.836</v>
      </c>
      <c r="I160">
        <v>3.43288</v>
      </c>
      <c r="J160">
        <v>8926.89</v>
      </c>
      <c r="L160" s="139">
        <v>39192</v>
      </c>
    </row>
    <row r="161" spans="1:12" ht="12">
      <c r="A161">
        <v>160</v>
      </c>
      <c r="B161" t="s">
        <v>225</v>
      </c>
      <c r="C161" t="s">
        <v>538</v>
      </c>
      <c r="D161" t="s">
        <v>491</v>
      </c>
      <c r="E161" s="139">
        <v>40724</v>
      </c>
      <c r="F161" t="s">
        <v>250</v>
      </c>
      <c r="G161" t="s">
        <v>251</v>
      </c>
      <c r="H161">
        <v>85.846</v>
      </c>
      <c r="I161">
        <v>3.14521</v>
      </c>
      <c r="J161">
        <v>8899.12</v>
      </c>
      <c r="L161" s="139">
        <v>39192</v>
      </c>
    </row>
    <row r="162" spans="1:12" ht="12">
      <c r="A162">
        <v>161</v>
      </c>
      <c r="B162" t="s">
        <v>226</v>
      </c>
      <c r="C162" t="s">
        <v>454</v>
      </c>
      <c r="D162" t="s">
        <v>491</v>
      </c>
      <c r="E162" s="139">
        <v>40755</v>
      </c>
      <c r="F162" t="s">
        <v>250</v>
      </c>
      <c r="G162" t="s">
        <v>251</v>
      </c>
      <c r="H162">
        <v>86.563</v>
      </c>
      <c r="I162">
        <v>2.85833</v>
      </c>
      <c r="J162">
        <v>8942.13</v>
      </c>
      <c r="L162" s="139">
        <v>39192</v>
      </c>
    </row>
    <row r="163" spans="1:12" ht="12">
      <c r="A163">
        <v>162</v>
      </c>
      <c r="B163" t="s">
        <v>227</v>
      </c>
      <c r="C163" t="s">
        <v>454</v>
      </c>
      <c r="D163" t="s">
        <v>491</v>
      </c>
      <c r="E163" s="139">
        <v>41090</v>
      </c>
      <c r="F163" t="s">
        <v>250</v>
      </c>
      <c r="G163" t="s">
        <v>251</v>
      </c>
      <c r="H163">
        <v>81.408</v>
      </c>
      <c r="I163">
        <v>1.12553</v>
      </c>
      <c r="J163">
        <v>8253.35</v>
      </c>
      <c r="L163" s="139">
        <v>39192</v>
      </c>
    </row>
    <row r="164" spans="1:12" ht="12">
      <c r="A164">
        <v>163</v>
      </c>
      <c r="B164" t="s">
        <v>228</v>
      </c>
      <c r="C164" t="s">
        <v>454</v>
      </c>
      <c r="D164" t="s">
        <v>491</v>
      </c>
      <c r="E164" s="139">
        <v>41152</v>
      </c>
      <c r="F164" t="s">
        <v>250</v>
      </c>
      <c r="G164" t="s">
        <v>251</v>
      </c>
      <c r="H164">
        <v>80.885</v>
      </c>
      <c r="I164">
        <v>0.72877</v>
      </c>
      <c r="J164">
        <v>8161.38</v>
      </c>
      <c r="L164" s="139">
        <v>39192</v>
      </c>
    </row>
    <row r="165" spans="1:12" ht="12">
      <c r="A165">
        <v>164</v>
      </c>
      <c r="B165" t="s">
        <v>229</v>
      </c>
      <c r="C165" t="s">
        <v>538</v>
      </c>
      <c r="D165" t="s">
        <v>491</v>
      </c>
      <c r="E165" s="139">
        <v>41181</v>
      </c>
      <c r="F165" t="s">
        <v>250</v>
      </c>
      <c r="G165" t="s">
        <v>251</v>
      </c>
      <c r="H165">
        <v>88.119</v>
      </c>
      <c r="I165">
        <v>2.07781</v>
      </c>
      <c r="J165">
        <v>9019.68</v>
      </c>
      <c r="L165" s="139">
        <v>39192</v>
      </c>
    </row>
    <row r="166" spans="1:12" ht="12">
      <c r="A166">
        <v>165</v>
      </c>
      <c r="B166" t="s">
        <v>230</v>
      </c>
      <c r="C166" t="s">
        <v>454</v>
      </c>
      <c r="D166" t="s">
        <v>491</v>
      </c>
      <c r="E166" s="139">
        <v>41188</v>
      </c>
      <c r="F166" t="s">
        <v>250</v>
      </c>
      <c r="G166" t="s">
        <v>251</v>
      </c>
      <c r="H166">
        <v>80.585</v>
      </c>
      <c r="I166">
        <v>0.63014</v>
      </c>
      <c r="J166">
        <v>8121.51</v>
      </c>
      <c r="L166" s="139">
        <v>39192</v>
      </c>
    </row>
    <row r="167" spans="1:12" ht="12">
      <c r="A167">
        <v>166</v>
      </c>
      <c r="B167" t="s">
        <v>179</v>
      </c>
      <c r="C167" t="s">
        <v>222</v>
      </c>
      <c r="D167" t="s">
        <v>491</v>
      </c>
      <c r="E167" s="139">
        <v>41264</v>
      </c>
      <c r="F167" t="s">
        <v>250</v>
      </c>
      <c r="G167" t="s">
        <v>251</v>
      </c>
      <c r="H167">
        <v>84.87</v>
      </c>
      <c r="I167">
        <v>0.84384</v>
      </c>
      <c r="J167">
        <v>8571.38</v>
      </c>
      <c r="L167" s="139">
        <v>39192</v>
      </c>
    </row>
    <row r="168" spans="1:12" ht="12">
      <c r="A168">
        <v>167</v>
      </c>
      <c r="B168" t="s">
        <v>231</v>
      </c>
      <c r="C168" t="s">
        <v>419</v>
      </c>
      <c r="D168" t="s">
        <v>491</v>
      </c>
      <c r="E168" s="139">
        <v>41495</v>
      </c>
      <c r="F168" t="s">
        <v>250</v>
      </c>
      <c r="G168" t="s">
        <v>251</v>
      </c>
      <c r="H168">
        <v>86.401</v>
      </c>
      <c r="I168">
        <v>3.16667</v>
      </c>
      <c r="J168">
        <v>8956.77</v>
      </c>
      <c r="L168" s="139">
        <v>39192</v>
      </c>
    </row>
    <row r="169" spans="1:12" ht="12">
      <c r="A169">
        <v>168</v>
      </c>
      <c r="B169" t="s">
        <v>507</v>
      </c>
      <c r="C169" t="s">
        <v>419</v>
      </c>
      <c r="D169" t="s">
        <v>491</v>
      </c>
      <c r="E169" s="139">
        <v>42030</v>
      </c>
      <c r="F169" t="s">
        <v>250</v>
      </c>
      <c r="G169" t="s">
        <v>251</v>
      </c>
      <c r="H169">
        <v>83.049</v>
      </c>
      <c r="I169">
        <v>0.64658</v>
      </c>
      <c r="J169">
        <v>8369.56</v>
      </c>
      <c r="L169" s="139">
        <v>39192</v>
      </c>
    </row>
    <row r="170" spans="1:12" ht="12">
      <c r="A170">
        <v>169</v>
      </c>
      <c r="B170" t="s">
        <v>383</v>
      </c>
      <c r="C170" t="s">
        <v>207</v>
      </c>
      <c r="D170" t="s">
        <v>491</v>
      </c>
      <c r="E170" s="139">
        <v>42039</v>
      </c>
      <c r="F170" t="s">
        <v>250</v>
      </c>
      <c r="G170" t="s">
        <v>251</v>
      </c>
      <c r="H170">
        <v>81.677</v>
      </c>
      <c r="I170">
        <v>0.59726</v>
      </c>
      <c r="J170">
        <v>8227.43</v>
      </c>
      <c r="L170" s="139">
        <v>39192</v>
      </c>
    </row>
    <row r="171" spans="1:12" ht="12">
      <c r="A171">
        <v>170</v>
      </c>
      <c r="B171" t="s">
        <v>437</v>
      </c>
      <c r="C171" t="s">
        <v>207</v>
      </c>
      <c r="D171" t="s">
        <v>491</v>
      </c>
      <c r="E171" s="139">
        <v>42044</v>
      </c>
      <c r="F171" t="s">
        <v>250</v>
      </c>
      <c r="G171" t="s">
        <v>251</v>
      </c>
      <c r="H171">
        <v>82.889</v>
      </c>
      <c r="I171">
        <v>0.58333</v>
      </c>
      <c r="J171">
        <v>8347.23</v>
      </c>
      <c r="L171" s="139">
        <v>39192</v>
      </c>
    </row>
    <row r="172" spans="1:12" ht="12">
      <c r="A172">
        <v>171</v>
      </c>
      <c r="B172" t="s">
        <v>438</v>
      </c>
      <c r="C172" t="s">
        <v>265</v>
      </c>
      <c r="D172" t="s">
        <v>491</v>
      </c>
      <c r="E172" s="139">
        <v>42051</v>
      </c>
      <c r="F172" t="s">
        <v>250</v>
      </c>
      <c r="G172" t="s">
        <v>251</v>
      </c>
      <c r="H172">
        <v>79.875</v>
      </c>
      <c r="I172">
        <v>0.53151</v>
      </c>
      <c r="J172">
        <v>8040.65</v>
      </c>
      <c r="L172" s="139">
        <v>39192</v>
      </c>
    </row>
    <row r="173" spans="1:12" ht="12">
      <c r="A173">
        <v>172</v>
      </c>
      <c r="B173" t="s">
        <v>70</v>
      </c>
      <c r="C173" t="s">
        <v>265</v>
      </c>
      <c r="D173" t="s">
        <v>491</v>
      </c>
      <c r="E173" s="139">
        <v>42081</v>
      </c>
      <c r="F173" t="s">
        <v>250</v>
      </c>
      <c r="G173" t="s">
        <v>251</v>
      </c>
      <c r="H173">
        <v>79.459</v>
      </c>
      <c r="I173">
        <v>0.36612000000000006</v>
      </c>
      <c r="J173">
        <v>7982.51</v>
      </c>
      <c r="L173" s="139">
        <v>39192</v>
      </c>
    </row>
    <row r="174" spans="1:12" ht="12">
      <c r="A174">
        <v>173</v>
      </c>
      <c r="B174" t="s">
        <v>439</v>
      </c>
      <c r="C174" t="s">
        <v>454</v>
      </c>
      <c r="D174" t="s">
        <v>491</v>
      </c>
      <c r="E174" s="139">
        <v>42338</v>
      </c>
      <c r="F174" t="s">
        <v>250</v>
      </c>
      <c r="G174" t="s">
        <v>251</v>
      </c>
      <c r="H174">
        <v>73.618</v>
      </c>
      <c r="I174">
        <v>0.47945000000000004</v>
      </c>
      <c r="J174">
        <v>7409.75</v>
      </c>
      <c r="L174" s="139">
        <v>39192</v>
      </c>
    </row>
    <row r="175" spans="1:12" ht="12">
      <c r="A175">
        <v>174</v>
      </c>
      <c r="B175" t="s">
        <v>161</v>
      </c>
      <c r="C175" t="s">
        <v>265</v>
      </c>
      <c r="D175" t="s">
        <v>491</v>
      </c>
      <c r="E175" s="139">
        <v>42892</v>
      </c>
      <c r="F175" t="s">
        <v>250</v>
      </c>
      <c r="G175" t="s">
        <v>251</v>
      </c>
      <c r="H175">
        <v>77.319</v>
      </c>
      <c r="I175">
        <v>3.85753</v>
      </c>
      <c r="J175">
        <v>8117.65</v>
      </c>
      <c r="L175" s="139">
        <v>39192</v>
      </c>
    </row>
    <row r="176" spans="1:12" ht="12">
      <c r="A176">
        <v>175</v>
      </c>
      <c r="B176" t="s">
        <v>162</v>
      </c>
      <c r="C176" t="s">
        <v>476</v>
      </c>
      <c r="D176" t="s">
        <v>491</v>
      </c>
      <c r="E176" s="139">
        <v>42899</v>
      </c>
      <c r="F176" t="s">
        <v>250</v>
      </c>
      <c r="G176" t="s">
        <v>251</v>
      </c>
      <c r="H176">
        <v>75.167</v>
      </c>
      <c r="I176">
        <v>4.73611</v>
      </c>
      <c r="J176">
        <v>7990.31</v>
      </c>
      <c r="L176" s="139">
        <v>39192</v>
      </c>
    </row>
    <row r="177" spans="1:12" ht="12">
      <c r="A177">
        <v>176</v>
      </c>
      <c r="B177" t="s">
        <v>163</v>
      </c>
      <c r="C177" t="s">
        <v>263</v>
      </c>
      <c r="D177" t="s">
        <v>491</v>
      </c>
      <c r="E177" s="139">
        <v>43894</v>
      </c>
      <c r="F177" t="s">
        <v>250</v>
      </c>
      <c r="G177" t="s">
        <v>251</v>
      </c>
      <c r="H177">
        <v>74.408</v>
      </c>
      <c r="I177">
        <v>0.38889</v>
      </c>
      <c r="J177">
        <v>7479.69</v>
      </c>
      <c r="L177" s="139">
        <v>39192</v>
      </c>
    </row>
    <row r="178" spans="1:12" ht="12">
      <c r="A178">
        <v>177</v>
      </c>
      <c r="B178" t="s">
        <v>527</v>
      </c>
      <c r="C178" t="s">
        <v>263</v>
      </c>
      <c r="D178" t="s">
        <v>491</v>
      </c>
      <c r="E178" s="139">
        <v>43948</v>
      </c>
      <c r="F178" t="s">
        <v>250</v>
      </c>
      <c r="G178" t="s">
        <v>251</v>
      </c>
      <c r="H178">
        <v>71.314</v>
      </c>
      <c r="I178">
        <v>0.09221000000000001</v>
      </c>
      <c r="J178">
        <v>7140.62</v>
      </c>
      <c r="L178" s="139">
        <v>39192</v>
      </c>
    </row>
    <row r="179" spans="1:12" ht="12">
      <c r="A179">
        <v>178</v>
      </c>
      <c r="B179" t="s">
        <v>443</v>
      </c>
      <c r="C179" t="s">
        <v>207</v>
      </c>
      <c r="D179" t="s">
        <v>491</v>
      </c>
      <c r="E179" s="139">
        <v>43990</v>
      </c>
      <c r="F179" t="s">
        <v>250</v>
      </c>
      <c r="G179" t="s">
        <v>251</v>
      </c>
      <c r="H179">
        <v>68.633</v>
      </c>
      <c r="I179">
        <v>4.80556</v>
      </c>
      <c r="J179">
        <v>7343.86</v>
      </c>
      <c r="L179" s="139">
        <v>39192</v>
      </c>
    </row>
    <row r="180" spans="1:12" ht="12">
      <c r="A180">
        <v>179</v>
      </c>
      <c r="B180" t="s">
        <v>190</v>
      </c>
      <c r="C180" t="s">
        <v>207</v>
      </c>
      <c r="D180" t="s">
        <v>491</v>
      </c>
      <c r="E180" s="139">
        <v>44004</v>
      </c>
      <c r="F180" t="s">
        <v>250</v>
      </c>
      <c r="G180" t="s">
        <v>251</v>
      </c>
      <c r="H180">
        <v>73.161</v>
      </c>
      <c r="I180">
        <v>2.45786</v>
      </c>
      <c r="J180">
        <v>7561.89</v>
      </c>
      <c r="L180" s="139">
        <v>39192</v>
      </c>
    </row>
    <row r="181" spans="1:12" ht="12">
      <c r="A181">
        <v>180</v>
      </c>
      <c r="B181" t="s">
        <v>188</v>
      </c>
      <c r="C181" t="s">
        <v>207</v>
      </c>
      <c r="D181" t="s">
        <v>491</v>
      </c>
      <c r="E181" s="139">
        <v>44027</v>
      </c>
      <c r="F181" t="s">
        <v>250</v>
      </c>
      <c r="G181" t="s">
        <v>251</v>
      </c>
      <c r="H181">
        <v>70.867</v>
      </c>
      <c r="I181">
        <v>2.04951</v>
      </c>
      <c r="J181">
        <v>7291.65</v>
      </c>
      <c r="L181" s="139">
        <v>39192</v>
      </c>
    </row>
    <row r="182" spans="1:12" ht="12">
      <c r="A182">
        <v>181</v>
      </c>
      <c r="B182" t="s">
        <v>97</v>
      </c>
      <c r="C182" t="s">
        <v>207</v>
      </c>
      <c r="D182" t="s">
        <v>491</v>
      </c>
      <c r="E182" s="139">
        <v>44114</v>
      </c>
      <c r="F182" t="s">
        <v>250</v>
      </c>
      <c r="G182" t="s">
        <v>251</v>
      </c>
      <c r="H182">
        <v>73.964</v>
      </c>
      <c r="I182">
        <v>2.54427</v>
      </c>
      <c r="J182">
        <v>7650.83</v>
      </c>
      <c r="L182" s="139">
        <v>39192</v>
      </c>
    </row>
    <row r="183" spans="1:12" ht="12">
      <c r="A183">
        <v>182</v>
      </c>
      <c r="B183" t="s">
        <v>332</v>
      </c>
      <c r="C183" t="s">
        <v>98</v>
      </c>
      <c r="D183" t="s">
        <v>491</v>
      </c>
      <c r="E183" s="139">
        <v>45860</v>
      </c>
      <c r="F183" t="s">
        <v>250</v>
      </c>
      <c r="G183" t="s">
        <v>251</v>
      </c>
      <c r="H183">
        <v>64.177</v>
      </c>
      <c r="I183">
        <v>3.35342</v>
      </c>
      <c r="J183">
        <v>6753.04</v>
      </c>
      <c r="L183" s="139">
        <v>39192</v>
      </c>
    </row>
    <row r="184" spans="1:12" ht="12">
      <c r="A184">
        <v>183</v>
      </c>
      <c r="B184" t="s">
        <v>171</v>
      </c>
      <c r="C184" t="s">
        <v>471</v>
      </c>
      <c r="D184" t="s">
        <v>491</v>
      </c>
      <c r="E184" s="139">
        <v>45937</v>
      </c>
      <c r="F184" t="s">
        <v>250</v>
      </c>
      <c r="G184" t="s">
        <v>251</v>
      </c>
      <c r="H184">
        <v>68</v>
      </c>
      <c r="I184">
        <v>2.50959</v>
      </c>
      <c r="J184">
        <v>7050.96</v>
      </c>
      <c r="L184" s="139">
        <v>39192</v>
      </c>
    </row>
    <row r="185" spans="1:12" ht="12">
      <c r="A185">
        <v>184</v>
      </c>
      <c r="B185" t="s">
        <v>519</v>
      </c>
      <c r="C185" t="s">
        <v>207</v>
      </c>
      <c r="D185" t="s">
        <v>491</v>
      </c>
      <c r="E185" s="139">
        <v>45979</v>
      </c>
      <c r="F185" t="s">
        <v>250</v>
      </c>
      <c r="G185" t="s">
        <v>251</v>
      </c>
      <c r="H185">
        <v>67.25</v>
      </c>
      <c r="I185">
        <v>3.07397</v>
      </c>
      <c r="J185">
        <v>7032.4</v>
      </c>
      <c r="L185" s="139">
        <v>39192</v>
      </c>
    </row>
    <row r="186" spans="1:12" ht="12">
      <c r="A186">
        <v>185</v>
      </c>
      <c r="B186" t="s">
        <v>142</v>
      </c>
      <c r="C186" t="s">
        <v>419</v>
      </c>
      <c r="D186" t="s">
        <v>491</v>
      </c>
      <c r="E186" s="139">
        <v>46000</v>
      </c>
      <c r="F186" t="s">
        <v>250</v>
      </c>
      <c r="G186" t="s">
        <v>251</v>
      </c>
      <c r="H186">
        <v>69.25</v>
      </c>
      <c r="I186">
        <v>2.2739700000000003</v>
      </c>
      <c r="J186">
        <v>7152.4</v>
      </c>
      <c r="L186" s="139">
        <v>39192</v>
      </c>
    </row>
    <row r="187" spans="1:12" ht="12">
      <c r="A187">
        <v>186</v>
      </c>
      <c r="B187" t="s">
        <v>22</v>
      </c>
      <c r="C187" t="s">
        <v>222</v>
      </c>
      <c r="D187" t="s">
        <v>491</v>
      </c>
      <c r="E187" s="139">
        <v>12843</v>
      </c>
      <c r="F187" t="s">
        <v>250</v>
      </c>
      <c r="G187" t="s">
        <v>251</v>
      </c>
      <c r="H187">
        <v>66.735</v>
      </c>
      <c r="I187">
        <v>1.16438</v>
      </c>
      <c r="J187">
        <v>6789.94</v>
      </c>
      <c r="L187" s="139">
        <v>39192</v>
      </c>
    </row>
    <row r="188" spans="1:12" ht="12">
      <c r="A188">
        <v>187</v>
      </c>
      <c r="B188" t="s">
        <v>350</v>
      </c>
      <c r="C188" t="s">
        <v>341</v>
      </c>
      <c r="D188" t="s">
        <v>389</v>
      </c>
      <c r="E188" s="139">
        <v>44025</v>
      </c>
      <c r="F188" t="s">
        <v>250</v>
      </c>
      <c r="G188" t="s">
        <v>251</v>
      </c>
      <c r="H188">
        <v>65.69</v>
      </c>
      <c r="I188">
        <v>4.31944</v>
      </c>
      <c r="J188">
        <v>7000.94</v>
      </c>
      <c r="L188" s="139">
        <v>39192</v>
      </c>
    </row>
    <row r="189" spans="1:12" ht="12">
      <c r="A189">
        <v>188</v>
      </c>
      <c r="B189" t="s">
        <v>218</v>
      </c>
      <c r="C189" t="s">
        <v>207</v>
      </c>
      <c r="D189" t="s">
        <v>389</v>
      </c>
      <c r="E189" s="139">
        <v>44027</v>
      </c>
      <c r="F189" t="s">
        <v>250</v>
      </c>
      <c r="G189" t="s">
        <v>251</v>
      </c>
      <c r="H189">
        <v>68.433</v>
      </c>
      <c r="I189">
        <v>5.15</v>
      </c>
      <c r="J189">
        <v>7358.3</v>
      </c>
      <c r="L189" s="139">
        <v>39192</v>
      </c>
    </row>
    <row r="190" spans="1:12" ht="12">
      <c r="A190">
        <v>189</v>
      </c>
      <c r="B190" t="s">
        <v>499</v>
      </c>
      <c r="C190" t="s">
        <v>263</v>
      </c>
      <c r="D190" t="s">
        <v>389</v>
      </c>
      <c r="E190" s="139">
        <v>44734</v>
      </c>
      <c r="F190" t="s">
        <v>250</v>
      </c>
      <c r="G190" t="s">
        <v>251</v>
      </c>
      <c r="H190">
        <v>68.546</v>
      </c>
      <c r="I190">
        <v>3.6821900000000003</v>
      </c>
      <c r="J190">
        <v>7222.82</v>
      </c>
      <c r="L190" s="139">
        <v>39192</v>
      </c>
    </row>
    <row r="191" spans="1:12" ht="12">
      <c r="A191">
        <v>190</v>
      </c>
      <c r="B191" t="s">
        <v>390</v>
      </c>
      <c r="C191" t="s">
        <v>419</v>
      </c>
      <c r="D191" t="s">
        <v>389</v>
      </c>
      <c r="E191" s="139">
        <v>45901</v>
      </c>
      <c r="F191" t="s">
        <v>250</v>
      </c>
      <c r="G191" t="s">
        <v>251</v>
      </c>
      <c r="H191">
        <v>68.615</v>
      </c>
      <c r="I191">
        <v>3.65278</v>
      </c>
      <c r="J191">
        <v>7226.78</v>
      </c>
      <c r="L191" s="139">
        <v>39192</v>
      </c>
    </row>
    <row r="192" spans="1:12" ht="12">
      <c r="A192">
        <v>191</v>
      </c>
      <c r="B192" t="s">
        <v>436</v>
      </c>
      <c r="C192" t="s">
        <v>391</v>
      </c>
      <c r="D192" t="s">
        <v>389</v>
      </c>
      <c r="E192" s="139">
        <v>45947</v>
      </c>
      <c r="F192" t="s">
        <v>250</v>
      </c>
      <c r="G192" t="s">
        <v>251</v>
      </c>
      <c r="H192">
        <v>63.065</v>
      </c>
      <c r="I192">
        <v>2.41111</v>
      </c>
      <c r="J192">
        <v>6547.61</v>
      </c>
      <c r="L192" s="139">
        <v>39192</v>
      </c>
    </row>
    <row r="193" spans="1:12" ht="12">
      <c r="A193">
        <v>192</v>
      </c>
      <c r="B193" t="s">
        <v>17</v>
      </c>
      <c r="C193" t="s">
        <v>392</v>
      </c>
      <c r="D193" t="s">
        <v>389</v>
      </c>
      <c r="E193" s="139">
        <v>45947</v>
      </c>
      <c r="F193" t="s">
        <v>250</v>
      </c>
      <c r="G193" t="s">
        <v>251</v>
      </c>
      <c r="H193">
        <v>64.557</v>
      </c>
      <c r="I193">
        <v>3.01389</v>
      </c>
      <c r="J193">
        <v>6757.09</v>
      </c>
      <c r="L193" s="139">
        <v>39192</v>
      </c>
    </row>
    <row r="194" spans="1:12" ht="12">
      <c r="A194">
        <v>193</v>
      </c>
      <c r="B194" t="s">
        <v>144</v>
      </c>
      <c r="C194" t="s">
        <v>263</v>
      </c>
      <c r="D194" t="s">
        <v>389</v>
      </c>
      <c r="E194" s="139">
        <v>13081</v>
      </c>
      <c r="F194" t="s">
        <v>250</v>
      </c>
      <c r="G194" t="s">
        <v>251</v>
      </c>
      <c r="H194">
        <v>62</v>
      </c>
      <c r="I194">
        <v>3.48493</v>
      </c>
      <c r="J194">
        <v>6548.49</v>
      </c>
      <c r="L194" s="139">
        <v>39192</v>
      </c>
    </row>
    <row r="195" spans="1:12" ht="12">
      <c r="A195">
        <v>194</v>
      </c>
      <c r="B195" t="s">
        <v>385</v>
      </c>
      <c r="C195" t="s">
        <v>207</v>
      </c>
      <c r="D195" t="s">
        <v>386</v>
      </c>
      <c r="E195" s="139">
        <v>42060</v>
      </c>
      <c r="F195" t="s">
        <v>250</v>
      </c>
      <c r="G195" t="s">
        <v>251</v>
      </c>
      <c r="H195">
        <v>79.653</v>
      </c>
      <c r="I195">
        <v>0.36164</v>
      </c>
      <c r="J195">
        <v>8001.46</v>
      </c>
      <c r="L195" s="139">
        <v>39192</v>
      </c>
    </row>
    <row r="196" spans="1:12" ht="12">
      <c r="A196">
        <v>195</v>
      </c>
      <c r="B196" t="s">
        <v>387</v>
      </c>
      <c r="C196" t="s">
        <v>419</v>
      </c>
      <c r="D196" t="s">
        <v>386</v>
      </c>
      <c r="E196" s="139">
        <v>42135</v>
      </c>
      <c r="F196" t="s">
        <v>250</v>
      </c>
      <c r="G196" t="s">
        <v>251</v>
      </c>
      <c r="H196">
        <v>80.027</v>
      </c>
      <c r="I196">
        <v>0.05417</v>
      </c>
      <c r="J196">
        <v>8008.12</v>
      </c>
      <c r="L196" s="139">
        <v>39192</v>
      </c>
    </row>
    <row r="197" spans="1:12" ht="12">
      <c r="A197">
        <v>196</v>
      </c>
      <c r="B197" t="s">
        <v>525</v>
      </c>
      <c r="C197" t="s">
        <v>98</v>
      </c>
      <c r="D197" t="s">
        <v>386</v>
      </c>
      <c r="E197" s="139">
        <v>42878</v>
      </c>
      <c r="F197" t="s">
        <v>250</v>
      </c>
      <c r="G197" t="s">
        <v>251</v>
      </c>
      <c r="H197">
        <v>74.936</v>
      </c>
      <c r="I197">
        <v>0.01093</v>
      </c>
      <c r="J197">
        <v>7494.69</v>
      </c>
      <c r="L197" s="139">
        <v>39192</v>
      </c>
    </row>
    <row r="198" spans="1:12" ht="12">
      <c r="A198">
        <v>197</v>
      </c>
      <c r="B198" t="s">
        <v>388</v>
      </c>
      <c r="C198" t="s">
        <v>207</v>
      </c>
      <c r="D198" t="s">
        <v>386</v>
      </c>
      <c r="E198" s="139">
        <v>43865</v>
      </c>
      <c r="F198" t="s">
        <v>250</v>
      </c>
      <c r="G198" t="s">
        <v>251</v>
      </c>
      <c r="H198">
        <v>74.397</v>
      </c>
      <c r="I198">
        <v>1.52778</v>
      </c>
      <c r="J198">
        <v>7592.48</v>
      </c>
      <c r="L198" s="139">
        <v>39192</v>
      </c>
    </row>
    <row r="199" spans="1:12" ht="12">
      <c r="A199">
        <v>198</v>
      </c>
      <c r="B199" t="s">
        <v>446</v>
      </c>
      <c r="C199" t="s">
        <v>207</v>
      </c>
      <c r="D199" t="s">
        <v>386</v>
      </c>
      <c r="E199" s="139">
        <v>43943</v>
      </c>
      <c r="F199" t="s">
        <v>250</v>
      </c>
      <c r="G199" t="s">
        <v>251</v>
      </c>
      <c r="H199">
        <v>75.219</v>
      </c>
      <c r="I199">
        <v>0.48889000000000005</v>
      </c>
      <c r="J199">
        <v>7570.79</v>
      </c>
      <c r="L199" s="139">
        <v>39192</v>
      </c>
    </row>
    <row r="200" spans="1:12" ht="12">
      <c r="A200">
        <v>199</v>
      </c>
      <c r="B200" t="s">
        <v>447</v>
      </c>
      <c r="C200" t="s">
        <v>207</v>
      </c>
      <c r="D200" t="s">
        <v>386</v>
      </c>
      <c r="E200" s="139">
        <v>43971</v>
      </c>
      <c r="F200" t="s">
        <v>250</v>
      </c>
      <c r="G200" t="s">
        <v>251</v>
      </c>
      <c r="H200">
        <v>73.49</v>
      </c>
      <c r="I200">
        <v>0.05464</v>
      </c>
      <c r="J200">
        <v>7354.46</v>
      </c>
      <c r="L200" s="139">
        <v>39192</v>
      </c>
    </row>
    <row r="201" spans="1:12" ht="12">
      <c r="A201">
        <v>200</v>
      </c>
      <c r="B201" t="s">
        <v>448</v>
      </c>
      <c r="C201" t="s">
        <v>419</v>
      </c>
      <c r="D201" t="s">
        <v>386</v>
      </c>
      <c r="E201" s="139">
        <v>43974</v>
      </c>
      <c r="F201" t="s">
        <v>250</v>
      </c>
      <c r="G201" t="s">
        <v>251</v>
      </c>
      <c r="H201">
        <v>73.473</v>
      </c>
      <c r="I201">
        <v>0.013890000000000001</v>
      </c>
      <c r="J201">
        <v>7348.69</v>
      </c>
      <c r="L201" s="139">
        <v>39192</v>
      </c>
    </row>
    <row r="202" spans="1:12" ht="12">
      <c r="A202">
        <v>201</v>
      </c>
      <c r="B202" t="s">
        <v>99</v>
      </c>
      <c r="C202" t="s">
        <v>207</v>
      </c>
      <c r="D202" t="s">
        <v>386</v>
      </c>
      <c r="E202" s="139">
        <v>43976</v>
      </c>
      <c r="F202" t="s">
        <v>250</v>
      </c>
      <c r="G202" t="s">
        <v>516</v>
      </c>
      <c r="H202">
        <v>67.438</v>
      </c>
      <c r="I202">
        <v>3.72762</v>
      </c>
      <c r="J202">
        <v>7116.56</v>
      </c>
      <c r="L202" s="139">
        <v>39192</v>
      </c>
    </row>
    <row r="203" spans="1:12" ht="12">
      <c r="A203">
        <v>202</v>
      </c>
      <c r="B203" t="s">
        <v>431</v>
      </c>
      <c r="C203" t="s">
        <v>207</v>
      </c>
      <c r="D203" t="s">
        <v>386</v>
      </c>
      <c r="E203" s="139">
        <v>43992</v>
      </c>
      <c r="F203" t="s">
        <v>250</v>
      </c>
      <c r="G203" t="s">
        <v>251</v>
      </c>
      <c r="H203">
        <v>72.89</v>
      </c>
      <c r="I203">
        <v>4.76712</v>
      </c>
      <c r="J203">
        <v>7765.71</v>
      </c>
      <c r="L203" s="139">
        <v>39192</v>
      </c>
    </row>
    <row r="204" spans="1:12" ht="12">
      <c r="A204">
        <v>203</v>
      </c>
      <c r="B204" t="s">
        <v>441</v>
      </c>
      <c r="C204" t="s">
        <v>207</v>
      </c>
      <c r="D204" t="s">
        <v>386</v>
      </c>
      <c r="E204" s="139">
        <v>43999</v>
      </c>
      <c r="F204" t="s">
        <v>250</v>
      </c>
      <c r="G204" t="s">
        <v>251</v>
      </c>
      <c r="H204">
        <v>70.752</v>
      </c>
      <c r="I204">
        <v>5.60548</v>
      </c>
      <c r="J204">
        <v>7635.75</v>
      </c>
      <c r="L204" s="139">
        <v>39192</v>
      </c>
    </row>
    <row r="205" spans="1:12" ht="12">
      <c r="A205">
        <v>204</v>
      </c>
      <c r="B205" t="s">
        <v>445</v>
      </c>
      <c r="C205" t="s">
        <v>207</v>
      </c>
      <c r="D205" t="s">
        <v>386</v>
      </c>
      <c r="E205" s="139">
        <v>44004</v>
      </c>
      <c r="F205" t="s">
        <v>250</v>
      </c>
      <c r="G205" t="s">
        <v>251</v>
      </c>
      <c r="H205">
        <v>71.84</v>
      </c>
      <c r="I205">
        <v>4.61111</v>
      </c>
      <c r="J205">
        <v>7645.11</v>
      </c>
      <c r="L205" s="139">
        <v>39192</v>
      </c>
    </row>
    <row r="206" spans="1:12" ht="12">
      <c r="A206">
        <v>205</v>
      </c>
      <c r="B206" t="s">
        <v>462</v>
      </c>
      <c r="C206" t="s">
        <v>471</v>
      </c>
      <c r="D206" t="s">
        <v>386</v>
      </c>
      <c r="E206" s="139">
        <v>44006</v>
      </c>
      <c r="F206" t="s">
        <v>250</v>
      </c>
      <c r="G206" t="s">
        <v>251</v>
      </c>
      <c r="H206">
        <v>71.124</v>
      </c>
      <c r="I206">
        <v>3.66027</v>
      </c>
      <c r="J206">
        <v>7478.43</v>
      </c>
      <c r="L206" s="139">
        <v>39192</v>
      </c>
    </row>
    <row r="207" spans="1:12" ht="12">
      <c r="A207">
        <v>206</v>
      </c>
      <c r="B207" t="s">
        <v>100</v>
      </c>
      <c r="C207" t="s">
        <v>419</v>
      </c>
      <c r="D207" t="s">
        <v>386</v>
      </c>
      <c r="E207" s="139">
        <v>44019</v>
      </c>
      <c r="F207" t="s">
        <v>250</v>
      </c>
      <c r="G207" t="s">
        <v>251</v>
      </c>
      <c r="H207">
        <v>69.639</v>
      </c>
      <c r="I207">
        <v>4.40278</v>
      </c>
      <c r="J207">
        <v>7404.18</v>
      </c>
      <c r="L207" s="139">
        <v>39192</v>
      </c>
    </row>
    <row r="208" spans="1:12" ht="12">
      <c r="A208">
        <v>207</v>
      </c>
      <c r="B208" t="s">
        <v>101</v>
      </c>
      <c r="C208" t="s">
        <v>419</v>
      </c>
      <c r="D208" t="s">
        <v>386</v>
      </c>
      <c r="E208" s="139">
        <v>44041</v>
      </c>
      <c r="F208" t="s">
        <v>250</v>
      </c>
      <c r="G208" t="s">
        <v>251</v>
      </c>
      <c r="H208">
        <v>70.964</v>
      </c>
      <c r="I208">
        <v>4.09589</v>
      </c>
      <c r="J208">
        <v>7505.99</v>
      </c>
      <c r="L208" s="139">
        <v>39192</v>
      </c>
    </row>
    <row r="209" spans="1:12" ht="12">
      <c r="A209">
        <v>208</v>
      </c>
      <c r="B209" t="s">
        <v>353</v>
      </c>
      <c r="C209" t="s">
        <v>207</v>
      </c>
      <c r="D209" t="s">
        <v>386</v>
      </c>
      <c r="E209" s="139">
        <v>44046</v>
      </c>
      <c r="F209" t="s">
        <v>250</v>
      </c>
      <c r="G209" t="s">
        <v>251</v>
      </c>
      <c r="H209">
        <v>69.252</v>
      </c>
      <c r="I209">
        <v>4.83288</v>
      </c>
      <c r="J209">
        <v>7408.49</v>
      </c>
      <c r="L209" s="139">
        <v>39192</v>
      </c>
    </row>
    <row r="210" spans="1:12" ht="12">
      <c r="A210">
        <v>209</v>
      </c>
      <c r="B210" t="s">
        <v>243</v>
      </c>
      <c r="C210" t="s">
        <v>207</v>
      </c>
      <c r="D210" t="s">
        <v>386</v>
      </c>
      <c r="E210" s="139">
        <v>44048</v>
      </c>
      <c r="F210" t="s">
        <v>250</v>
      </c>
      <c r="G210" t="s">
        <v>251</v>
      </c>
      <c r="H210">
        <v>68.13</v>
      </c>
      <c r="I210">
        <v>4.01389</v>
      </c>
      <c r="J210">
        <v>7214.39</v>
      </c>
      <c r="L210" s="139">
        <v>39192</v>
      </c>
    </row>
    <row r="211" spans="1:12" ht="12">
      <c r="A211">
        <v>210</v>
      </c>
      <c r="B211" t="s">
        <v>102</v>
      </c>
      <c r="C211" t="s">
        <v>98</v>
      </c>
      <c r="D211" t="s">
        <v>386</v>
      </c>
      <c r="E211" s="139">
        <v>44109</v>
      </c>
      <c r="F211" t="s">
        <v>250</v>
      </c>
      <c r="G211" t="s">
        <v>251</v>
      </c>
      <c r="H211">
        <v>68.229</v>
      </c>
      <c r="I211">
        <v>2.53151</v>
      </c>
      <c r="J211">
        <v>7076.05</v>
      </c>
      <c r="L211" s="139">
        <v>39192</v>
      </c>
    </row>
    <row r="212" spans="1:12" ht="12">
      <c r="A212">
        <v>211</v>
      </c>
      <c r="B212" t="s">
        <v>521</v>
      </c>
      <c r="C212" t="s">
        <v>207</v>
      </c>
      <c r="D212" t="s">
        <v>386</v>
      </c>
      <c r="E212" s="139">
        <v>45723</v>
      </c>
      <c r="F212" t="s">
        <v>250</v>
      </c>
      <c r="G212" t="s">
        <v>251</v>
      </c>
      <c r="H212">
        <v>71.31</v>
      </c>
      <c r="I212">
        <v>1.06557</v>
      </c>
      <c r="J212">
        <v>7237.56</v>
      </c>
      <c r="L212" s="139">
        <v>39192</v>
      </c>
    </row>
    <row r="213" spans="1:12" ht="12">
      <c r="A213">
        <v>212</v>
      </c>
      <c r="B213" t="s">
        <v>103</v>
      </c>
      <c r="C213" t="s">
        <v>207</v>
      </c>
      <c r="D213" t="s">
        <v>386</v>
      </c>
      <c r="E213" s="139">
        <v>45747</v>
      </c>
      <c r="F213" t="s">
        <v>250</v>
      </c>
      <c r="G213" t="s">
        <v>251</v>
      </c>
      <c r="H213">
        <v>68.353</v>
      </c>
      <c r="I213">
        <v>0.9</v>
      </c>
      <c r="J213">
        <v>6925.3</v>
      </c>
      <c r="L213" s="139">
        <v>39192</v>
      </c>
    </row>
    <row r="214" spans="1:12" ht="12">
      <c r="A214">
        <v>213</v>
      </c>
      <c r="B214" t="s">
        <v>104</v>
      </c>
      <c r="C214" t="s">
        <v>419</v>
      </c>
      <c r="D214" t="s">
        <v>386</v>
      </c>
      <c r="E214" s="139">
        <v>45859</v>
      </c>
      <c r="F214" t="s">
        <v>250</v>
      </c>
      <c r="G214" t="s">
        <v>251</v>
      </c>
      <c r="H214">
        <v>66.534</v>
      </c>
      <c r="I214">
        <v>5.05</v>
      </c>
      <c r="J214">
        <v>7158.4</v>
      </c>
      <c r="L214" s="139">
        <v>39192</v>
      </c>
    </row>
    <row r="215" spans="1:12" ht="12">
      <c r="A215">
        <v>214</v>
      </c>
      <c r="B215" t="s">
        <v>393</v>
      </c>
      <c r="C215" t="s">
        <v>419</v>
      </c>
      <c r="D215" t="s">
        <v>386</v>
      </c>
      <c r="E215" s="139">
        <v>11180</v>
      </c>
      <c r="F215" t="s">
        <v>250</v>
      </c>
      <c r="G215" t="s">
        <v>251</v>
      </c>
      <c r="H215">
        <v>63.926</v>
      </c>
      <c r="I215">
        <v>3.94444</v>
      </c>
      <c r="J215">
        <v>6787.04</v>
      </c>
      <c r="L215" s="139">
        <v>39192</v>
      </c>
    </row>
    <row r="216" spans="1:12" ht="12">
      <c r="A216">
        <v>215</v>
      </c>
      <c r="B216" t="s">
        <v>394</v>
      </c>
      <c r="C216" t="s">
        <v>207</v>
      </c>
      <c r="D216" t="s">
        <v>386</v>
      </c>
      <c r="E216" s="139">
        <v>11217</v>
      </c>
      <c r="F216" t="s">
        <v>250</v>
      </c>
      <c r="G216" t="s">
        <v>251</v>
      </c>
      <c r="H216">
        <v>63.922</v>
      </c>
      <c r="I216">
        <v>3.44444</v>
      </c>
      <c r="J216">
        <v>6736.64</v>
      </c>
      <c r="L216" s="139">
        <v>39192</v>
      </c>
    </row>
    <row r="217" spans="1:12" ht="12">
      <c r="A217">
        <v>216</v>
      </c>
      <c r="B217" t="s">
        <v>59</v>
      </c>
      <c r="C217" t="s">
        <v>222</v>
      </c>
      <c r="D217" t="s">
        <v>386</v>
      </c>
      <c r="E217" s="139">
        <v>12913</v>
      </c>
      <c r="F217" t="s">
        <v>250</v>
      </c>
      <c r="G217" t="s">
        <v>251</v>
      </c>
      <c r="H217">
        <v>68.484</v>
      </c>
      <c r="I217">
        <v>0.2459</v>
      </c>
      <c r="J217">
        <v>6872.99</v>
      </c>
      <c r="L217" s="139">
        <v>39192</v>
      </c>
    </row>
    <row r="218" spans="1:12" ht="12">
      <c r="A218">
        <v>217</v>
      </c>
      <c r="B218" t="s">
        <v>375</v>
      </c>
      <c r="C218" t="s">
        <v>207</v>
      </c>
      <c r="D218" t="s">
        <v>386</v>
      </c>
      <c r="E218" s="139">
        <v>12992</v>
      </c>
      <c r="F218" t="s">
        <v>250</v>
      </c>
      <c r="G218" t="s">
        <v>251</v>
      </c>
      <c r="H218">
        <v>63.5</v>
      </c>
      <c r="I218">
        <v>4.9479500000000005</v>
      </c>
      <c r="J218">
        <v>6844.8</v>
      </c>
      <c r="L218" s="139">
        <v>39192</v>
      </c>
    </row>
    <row r="219" spans="1:12" ht="12">
      <c r="A219">
        <v>218</v>
      </c>
      <c r="B219" t="s">
        <v>395</v>
      </c>
      <c r="C219" t="s">
        <v>419</v>
      </c>
      <c r="D219" t="s">
        <v>386</v>
      </c>
      <c r="E219" s="139">
        <v>13053</v>
      </c>
      <c r="F219" t="s">
        <v>250</v>
      </c>
      <c r="G219" t="s">
        <v>251</v>
      </c>
      <c r="H219">
        <v>60.383</v>
      </c>
      <c r="I219">
        <v>3.30556</v>
      </c>
      <c r="J219">
        <v>6368.86</v>
      </c>
      <c r="L219" s="139">
        <v>39192</v>
      </c>
    </row>
    <row r="220" spans="1:12" ht="12">
      <c r="A220">
        <v>219</v>
      </c>
      <c r="B220" t="s">
        <v>396</v>
      </c>
      <c r="C220" t="s">
        <v>248</v>
      </c>
      <c r="D220" t="s">
        <v>397</v>
      </c>
      <c r="E220" s="139">
        <v>40267</v>
      </c>
      <c r="F220" t="s">
        <v>250</v>
      </c>
      <c r="G220" t="s">
        <v>251</v>
      </c>
      <c r="H220">
        <v>89.285</v>
      </c>
      <c r="J220">
        <v>8928.5</v>
      </c>
      <c r="L220" s="139">
        <v>39192</v>
      </c>
    </row>
    <row r="221" spans="1:12" ht="12">
      <c r="A221">
        <v>220</v>
      </c>
      <c r="B221" t="s">
        <v>398</v>
      </c>
      <c r="C221" t="s">
        <v>248</v>
      </c>
      <c r="D221" t="s">
        <v>397</v>
      </c>
      <c r="E221" s="139">
        <v>40359</v>
      </c>
      <c r="F221" t="s">
        <v>250</v>
      </c>
      <c r="G221" t="s">
        <v>251</v>
      </c>
      <c r="H221">
        <v>89.001</v>
      </c>
      <c r="J221">
        <v>8900.1</v>
      </c>
      <c r="L221" s="139">
        <v>39192</v>
      </c>
    </row>
    <row r="222" spans="1:12" ht="12">
      <c r="A222">
        <v>221</v>
      </c>
      <c r="B222" t="s">
        <v>399</v>
      </c>
      <c r="C222" t="s">
        <v>248</v>
      </c>
      <c r="D222" t="s">
        <v>185</v>
      </c>
      <c r="E222" s="139">
        <v>40113</v>
      </c>
      <c r="F222" t="s">
        <v>250</v>
      </c>
      <c r="G222" t="s">
        <v>251</v>
      </c>
      <c r="H222">
        <v>127.309</v>
      </c>
      <c r="I222">
        <v>0.8589</v>
      </c>
      <c r="J222">
        <v>12816.79</v>
      </c>
      <c r="L222" s="139">
        <v>39192</v>
      </c>
    </row>
    <row r="223" spans="1:12" ht="12">
      <c r="A223">
        <v>222</v>
      </c>
      <c r="B223" t="s">
        <v>186</v>
      </c>
      <c r="C223" t="s">
        <v>248</v>
      </c>
      <c r="D223" t="s">
        <v>185</v>
      </c>
      <c r="E223" s="139">
        <v>40322</v>
      </c>
      <c r="F223" t="s">
        <v>250</v>
      </c>
      <c r="G223" t="s">
        <v>251</v>
      </c>
      <c r="H223">
        <v>141.223</v>
      </c>
      <c r="J223">
        <v>14122.3</v>
      </c>
      <c r="L223" s="139">
        <v>39192</v>
      </c>
    </row>
    <row r="224" spans="1:12" ht="12">
      <c r="A224">
        <v>223</v>
      </c>
      <c r="B224" t="s">
        <v>128</v>
      </c>
      <c r="C224" t="s">
        <v>98</v>
      </c>
      <c r="D224" t="s">
        <v>185</v>
      </c>
      <c r="E224" s="139">
        <v>40661</v>
      </c>
      <c r="F224" t="s">
        <v>250</v>
      </c>
      <c r="G224" t="s">
        <v>251</v>
      </c>
      <c r="H224">
        <v>90.386</v>
      </c>
      <c r="J224">
        <v>9038.6</v>
      </c>
      <c r="L224" s="139">
        <v>39192</v>
      </c>
    </row>
    <row r="225" spans="1:12" ht="12">
      <c r="A225">
        <v>224</v>
      </c>
      <c r="B225" t="s">
        <v>129</v>
      </c>
      <c r="C225" t="s">
        <v>538</v>
      </c>
      <c r="D225" t="s">
        <v>185</v>
      </c>
      <c r="E225" s="139">
        <v>40673</v>
      </c>
      <c r="F225" t="s">
        <v>250</v>
      </c>
      <c r="G225" t="s">
        <v>251</v>
      </c>
      <c r="H225">
        <v>87.782</v>
      </c>
      <c r="J225">
        <v>8778.2</v>
      </c>
      <c r="L225" s="139">
        <v>39192</v>
      </c>
    </row>
    <row r="226" spans="1:12" ht="12">
      <c r="A226">
        <v>225</v>
      </c>
      <c r="B226" t="s">
        <v>198</v>
      </c>
      <c r="C226" t="s">
        <v>538</v>
      </c>
      <c r="D226" t="s">
        <v>185</v>
      </c>
      <c r="E226" s="139">
        <v>40863</v>
      </c>
      <c r="F226" t="s">
        <v>250</v>
      </c>
      <c r="G226" t="s">
        <v>251</v>
      </c>
      <c r="H226">
        <v>96.992</v>
      </c>
      <c r="J226">
        <v>9699.2</v>
      </c>
      <c r="L226" s="139">
        <v>39192</v>
      </c>
    </row>
    <row r="227" spans="1:12" ht="12">
      <c r="A227">
        <v>226</v>
      </c>
      <c r="B227" t="s">
        <v>199</v>
      </c>
      <c r="C227" t="s">
        <v>454</v>
      </c>
      <c r="D227" t="s">
        <v>410</v>
      </c>
      <c r="E227" s="139">
        <v>40815</v>
      </c>
      <c r="F227" t="s">
        <v>250</v>
      </c>
      <c r="G227" t="s">
        <v>251</v>
      </c>
      <c r="H227">
        <v>93.01</v>
      </c>
      <c r="J227">
        <v>9301</v>
      </c>
      <c r="L227" s="139">
        <v>39192</v>
      </c>
    </row>
    <row r="228" spans="1:12" ht="12">
      <c r="A228">
        <v>227</v>
      </c>
      <c r="B228" t="s">
        <v>411</v>
      </c>
      <c r="C228" t="s">
        <v>248</v>
      </c>
      <c r="D228" t="s">
        <v>410</v>
      </c>
      <c r="E228" s="139">
        <v>40847</v>
      </c>
      <c r="F228" t="s">
        <v>250</v>
      </c>
      <c r="G228" t="s">
        <v>251</v>
      </c>
      <c r="H228">
        <v>82.645</v>
      </c>
      <c r="J228">
        <v>8264.5</v>
      </c>
      <c r="L228" s="139">
        <v>39192</v>
      </c>
    </row>
    <row r="229" spans="1:12" ht="12">
      <c r="A229">
        <v>228</v>
      </c>
      <c r="B229" t="s">
        <v>412</v>
      </c>
      <c r="C229" t="s">
        <v>248</v>
      </c>
      <c r="D229" t="s">
        <v>410</v>
      </c>
      <c r="E229" s="139">
        <v>40847</v>
      </c>
      <c r="F229" t="s">
        <v>250</v>
      </c>
      <c r="G229" t="s">
        <v>251</v>
      </c>
      <c r="H229">
        <v>82.624</v>
      </c>
      <c r="J229">
        <v>8262.4</v>
      </c>
      <c r="L229" s="139">
        <v>39192</v>
      </c>
    </row>
    <row r="230" spans="1:12" ht="12">
      <c r="A230">
        <v>229</v>
      </c>
      <c r="B230" t="s">
        <v>271</v>
      </c>
      <c r="C230" t="s">
        <v>538</v>
      </c>
      <c r="D230" t="s">
        <v>410</v>
      </c>
      <c r="E230" s="139">
        <v>40661</v>
      </c>
      <c r="F230" t="s">
        <v>250</v>
      </c>
      <c r="G230" t="s">
        <v>251</v>
      </c>
      <c r="H230">
        <v>89.531</v>
      </c>
      <c r="J230">
        <v>8953.1</v>
      </c>
      <c r="L230" s="139">
        <v>39192</v>
      </c>
    </row>
    <row r="231" spans="1:12" ht="12">
      <c r="A231">
        <v>230</v>
      </c>
      <c r="B231" t="s">
        <v>272</v>
      </c>
      <c r="C231" t="s">
        <v>454</v>
      </c>
      <c r="D231" t="s">
        <v>410</v>
      </c>
      <c r="E231" s="139">
        <v>40388</v>
      </c>
      <c r="F231" t="s">
        <v>250</v>
      </c>
      <c r="G231" t="s">
        <v>251</v>
      </c>
      <c r="H231">
        <v>111.044</v>
      </c>
      <c r="J231">
        <v>11104.4</v>
      </c>
      <c r="L231" s="139">
        <v>39192</v>
      </c>
    </row>
    <row r="232" spans="1:12" ht="12">
      <c r="A232">
        <v>231</v>
      </c>
      <c r="B232" t="s">
        <v>273</v>
      </c>
      <c r="C232" t="s">
        <v>538</v>
      </c>
      <c r="D232" t="s">
        <v>274</v>
      </c>
      <c r="E232" s="139">
        <v>40317</v>
      </c>
      <c r="F232" t="s">
        <v>250</v>
      </c>
      <c r="G232" t="s">
        <v>251</v>
      </c>
      <c r="H232">
        <v>126.282</v>
      </c>
      <c r="J232">
        <v>12628.2</v>
      </c>
      <c r="L232" s="139">
        <v>39192</v>
      </c>
    </row>
    <row r="233" spans="1:12" ht="12">
      <c r="A233">
        <v>232</v>
      </c>
      <c r="B233" t="s">
        <v>275</v>
      </c>
      <c r="C233" t="s">
        <v>248</v>
      </c>
      <c r="D233" t="s">
        <v>274</v>
      </c>
      <c r="E233" s="139">
        <v>40262</v>
      </c>
      <c r="F233" t="s">
        <v>250</v>
      </c>
      <c r="G233" t="s">
        <v>251</v>
      </c>
      <c r="H233">
        <v>93.936</v>
      </c>
      <c r="J233">
        <v>9393.6</v>
      </c>
      <c r="L233" s="139">
        <v>39192</v>
      </c>
    </row>
    <row r="234" spans="1:12" ht="12">
      <c r="A234">
        <v>233</v>
      </c>
      <c r="B234" t="s">
        <v>130</v>
      </c>
      <c r="C234" t="s">
        <v>538</v>
      </c>
      <c r="D234" t="s">
        <v>200</v>
      </c>
      <c r="E234" s="139">
        <v>42063</v>
      </c>
      <c r="F234" t="s">
        <v>250</v>
      </c>
      <c r="G234" t="s">
        <v>288</v>
      </c>
      <c r="H234">
        <v>84.87</v>
      </c>
      <c r="J234">
        <v>8487</v>
      </c>
      <c r="L234" s="139">
        <v>39192</v>
      </c>
    </row>
    <row r="235" spans="1:12" ht="12">
      <c r="A235">
        <v>234</v>
      </c>
      <c r="B235" t="s">
        <v>414</v>
      </c>
      <c r="C235" t="s">
        <v>454</v>
      </c>
      <c r="D235" t="s">
        <v>415</v>
      </c>
      <c r="E235" s="139">
        <v>40626</v>
      </c>
      <c r="F235" t="s">
        <v>250</v>
      </c>
      <c r="G235" t="s">
        <v>251</v>
      </c>
      <c r="H235">
        <v>93.236</v>
      </c>
      <c r="I235">
        <v>0.16667</v>
      </c>
      <c r="J235">
        <v>9340.27</v>
      </c>
      <c r="L235" s="139">
        <v>39192</v>
      </c>
    </row>
    <row r="236" spans="1:12" ht="12">
      <c r="A236">
        <v>235</v>
      </c>
      <c r="B236" t="s">
        <v>416</v>
      </c>
      <c r="C236" t="s">
        <v>454</v>
      </c>
      <c r="D236" t="s">
        <v>417</v>
      </c>
      <c r="E236" s="139">
        <v>40390</v>
      </c>
      <c r="F236" t="s">
        <v>250</v>
      </c>
      <c r="G236" t="s">
        <v>251</v>
      </c>
      <c r="H236">
        <v>97.117</v>
      </c>
      <c r="J236">
        <v>9711.7</v>
      </c>
      <c r="L236" s="139">
        <v>39192</v>
      </c>
    </row>
    <row r="237" spans="1:12" ht="12">
      <c r="A237">
        <v>236</v>
      </c>
      <c r="B237" t="s">
        <v>418</v>
      </c>
      <c r="C237" t="s">
        <v>538</v>
      </c>
      <c r="D237" t="s">
        <v>153</v>
      </c>
      <c r="E237" s="139">
        <v>40724</v>
      </c>
      <c r="F237" t="s">
        <v>250</v>
      </c>
      <c r="G237" t="s">
        <v>251</v>
      </c>
      <c r="H237">
        <v>95.332</v>
      </c>
      <c r="J237">
        <v>9533.2</v>
      </c>
      <c r="L237" s="139">
        <v>39192</v>
      </c>
    </row>
    <row r="238" spans="1:12" ht="12">
      <c r="A238">
        <v>237</v>
      </c>
      <c r="B238" t="s">
        <v>147</v>
      </c>
      <c r="C238" t="s">
        <v>538</v>
      </c>
      <c r="D238" t="s">
        <v>415</v>
      </c>
      <c r="E238" s="139">
        <v>40661</v>
      </c>
      <c r="F238" t="s">
        <v>250</v>
      </c>
      <c r="G238" t="s">
        <v>251</v>
      </c>
      <c r="H238">
        <v>90.059</v>
      </c>
      <c r="J238">
        <v>9005.9</v>
      </c>
      <c r="L238" s="139">
        <v>39192</v>
      </c>
    </row>
    <row r="239" spans="1:12" ht="12">
      <c r="A239">
        <v>238</v>
      </c>
      <c r="B239" t="s">
        <v>148</v>
      </c>
      <c r="C239" t="s">
        <v>454</v>
      </c>
      <c r="D239" t="s">
        <v>149</v>
      </c>
      <c r="E239" s="139">
        <v>40893</v>
      </c>
      <c r="F239" t="s">
        <v>250</v>
      </c>
      <c r="G239" t="s">
        <v>251</v>
      </c>
      <c r="H239">
        <v>90.422</v>
      </c>
      <c r="J239">
        <v>9042.2</v>
      </c>
      <c r="L239" s="139">
        <v>39192</v>
      </c>
    </row>
    <row r="240" spans="1:12" ht="12">
      <c r="A240">
        <v>239</v>
      </c>
      <c r="B240" t="s">
        <v>150</v>
      </c>
      <c r="C240" t="s">
        <v>151</v>
      </c>
      <c r="D240" t="s">
        <v>152</v>
      </c>
      <c r="E240" s="139">
        <v>40879</v>
      </c>
      <c r="F240" t="s">
        <v>250</v>
      </c>
      <c r="G240" t="s">
        <v>251</v>
      </c>
      <c r="H240">
        <v>92.231</v>
      </c>
      <c r="I240">
        <v>1.42192</v>
      </c>
      <c r="J240">
        <v>9365.29</v>
      </c>
      <c r="L240" s="139">
        <v>39192</v>
      </c>
    </row>
    <row r="241" spans="1:12" ht="12">
      <c r="A241">
        <v>240</v>
      </c>
      <c r="B241" t="s">
        <v>366</v>
      </c>
      <c r="C241" t="s">
        <v>367</v>
      </c>
      <c r="D241" t="s">
        <v>152</v>
      </c>
      <c r="E241" s="139">
        <v>40985</v>
      </c>
      <c r="F241" t="s">
        <v>250</v>
      </c>
      <c r="G241" t="s">
        <v>251</v>
      </c>
      <c r="H241">
        <v>92.801</v>
      </c>
      <c r="I241">
        <v>0.58525</v>
      </c>
      <c r="J241">
        <v>9338.63</v>
      </c>
      <c r="L241" s="139">
        <v>39192</v>
      </c>
    </row>
    <row r="242" spans="1:12" ht="12">
      <c r="A242">
        <v>241</v>
      </c>
      <c r="B242" t="s">
        <v>368</v>
      </c>
      <c r="C242" t="s">
        <v>367</v>
      </c>
      <c r="D242" t="s">
        <v>152</v>
      </c>
      <c r="E242" s="139">
        <v>40693</v>
      </c>
      <c r="F242" t="s">
        <v>250</v>
      </c>
      <c r="G242" t="s">
        <v>251</v>
      </c>
      <c r="H242">
        <v>96.509</v>
      </c>
      <c r="I242">
        <v>3.1474</v>
      </c>
      <c r="J242">
        <v>9965.64</v>
      </c>
      <c r="L242" s="139">
        <v>39192</v>
      </c>
    </row>
    <row r="243" spans="1:12" ht="12">
      <c r="A243">
        <v>242</v>
      </c>
      <c r="B243" t="s">
        <v>369</v>
      </c>
      <c r="C243" t="s">
        <v>513</v>
      </c>
      <c r="D243" t="s">
        <v>152</v>
      </c>
      <c r="E243" s="139">
        <v>40259</v>
      </c>
      <c r="F243" t="s">
        <v>250</v>
      </c>
      <c r="G243" t="s">
        <v>251</v>
      </c>
      <c r="H243">
        <v>96.174</v>
      </c>
      <c r="I243">
        <v>0.06889</v>
      </c>
      <c r="J243">
        <v>9624.29</v>
      </c>
      <c r="L243" s="139">
        <v>39192</v>
      </c>
    </row>
    <row r="244" spans="1:12" ht="12">
      <c r="A244">
        <v>243</v>
      </c>
      <c r="B244" t="s">
        <v>370</v>
      </c>
      <c r="C244" t="s">
        <v>371</v>
      </c>
      <c r="D244" t="s">
        <v>152</v>
      </c>
      <c r="E244" s="139">
        <v>40760</v>
      </c>
      <c r="F244" t="s">
        <v>250</v>
      </c>
      <c r="G244" t="s">
        <v>251</v>
      </c>
      <c r="H244">
        <v>93.639</v>
      </c>
      <c r="I244">
        <v>2.4</v>
      </c>
      <c r="J244">
        <v>9603.9</v>
      </c>
      <c r="L244" s="139">
        <v>39192</v>
      </c>
    </row>
    <row r="245" spans="1:12" ht="12">
      <c r="A245">
        <v>244</v>
      </c>
      <c r="B245" t="s">
        <v>302</v>
      </c>
      <c r="C245" t="s">
        <v>371</v>
      </c>
      <c r="D245" t="s">
        <v>152</v>
      </c>
      <c r="E245" s="139">
        <v>40816</v>
      </c>
      <c r="F245" t="s">
        <v>250</v>
      </c>
      <c r="G245" t="s">
        <v>251</v>
      </c>
      <c r="H245">
        <v>93.21</v>
      </c>
      <c r="I245">
        <v>1.93973</v>
      </c>
      <c r="J245">
        <v>9514.97</v>
      </c>
      <c r="L245" s="139">
        <v>39192</v>
      </c>
    </row>
    <row r="246" spans="1:12" ht="12">
      <c r="A246">
        <v>245</v>
      </c>
      <c r="B246" t="s">
        <v>303</v>
      </c>
      <c r="C246" t="s">
        <v>371</v>
      </c>
      <c r="D246" t="s">
        <v>152</v>
      </c>
      <c r="E246" s="139">
        <v>41111</v>
      </c>
      <c r="F246" t="s">
        <v>250</v>
      </c>
      <c r="G246" t="s">
        <v>251</v>
      </c>
      <c r="H246">
        <v>96.277</v>
      </c>
      <c r="I246">
        <v>3.44849</v>
      </c>
      <c r="J246">
        <v>9972.55</v>
      </c>
      <c r="L246" s="139">
        <v>39192</v>
      </c>
    </row>
    <row r="247" spans="1:12" ht="12">
      <c r="A247">
        <v>246</v>
      </c>
      <c r="B247" t="s">
        <v>304</v>
      </c>
      <c r="C247" t="s">
        <v>454</v>
      </c>
      <c r="D247" t="s">
        <v>152</v>
      </c>
      <c r="E247" s="139">
        <v>40554</v>
      </c>
      <c r="F247" t="s">
        <v>250</v>
      </c>
      <c r="G247" t="s">
        <v>251</v>
      </c>
      <c r="H247">
        <v>91.819</v>
      </c>
      <c r="I247">
        <v>1.09315</v>
      </c>
      <c r="J247">
        <v>9291.22</v>
      </c>
      <c r="L247" s="139">
        <v>39192</v>
      </c>
    </row>
    <row r="248" spans="1:12" ht="12">
      <c r="A248">
        <v>247</v>
      </c>
      <c r="B248" t="s">
        <v>305</v>
      </c>
      <c r="C248" t="s">
        <v>267</v>
      </c>
      <c r="D248" t="s">
        <v>152</v>
      </c>
      <c r="E248" s="139">
        <v>41048</v>
      </c>
      <c r="F248" t="s">
        <v>250</v>
      </c>
      <c r="G248" t="s">
        <v>251</v>
      </c>
      <c r="H248">
        <v>93.23</v>
      </c>
      <c r="I248">
        <v>0.046450000000000005</v>
      </c>
      <c r="J248">
        <v>9327.65</v>
      </c>
      <c r="L248" s="139">
        <v>39192</v>
      </c>
    </row>
    <row r="249" spans="1:12" ht="12">
      <c r="A249">
        <v>248</v>
      </c>
      <c r="B249" t="s">
        <v>11</v>
      </c>
      <c r="C249" t="s">
        <v>454</v>
      </c>
      <c r="D249" t="s">
        <v>313</v>
      </c>
      <c r="E249" s="139">
        <v>42149</v>
      </c>
      <c r="F249" t="s">
        <v>250</v>
      </c>
      <c r="G249" t="s">
        <v>251</v>
      </c>
      <c r="H249">
        <v>94.723</v>
      </c>
      <c r="I249">
        <v>4.9863</v>
      </c>
      <c r="J249">
        <v>9970.93</v>
      </c>
      <c r="L249" s="139">
        <v>39192</v>
      </c>
    </row>
    <row r="250" spans="1:12" ht="12">
      <c r="A250">
        <v>249</v>
      </c>
      <c r="B250" t="s">
        <v>314</v>
      </c>
      <c r="C250" t="s">
        <v>454</v>
      </c>
      <c r="D250" t="s">
        <v>313</v>
      </c>
      <c r="E250" s="139">
        <v>42184</v>
      </c>
      <c r="F250" t="s">
        <v>250</v>
      </c>
      <c r="G250" t="s">
        <v>251</v>
      </c>
      <c r="H250">
        <v>93.864</v>
      </c>
      <c r="I250">
        <v>4.50685</v>
      </c>
      <c r="J250">
        <v>9837.09</v>
      </c>
      <c r="L250" s="139">
        <v>39192</v>
      </c>
    </row>
    <row r="251" spans="1:12" ht="12">
      <c r="A251">
        <v>250</v>
      </c>
      <c r="B251" t="s">
        <v>315</v>
      </c>
      <c r="C251" t="s">
        <v>454</v>
      </c>
      <c r="D251" t="s">
        <v>313</v>
      </c>
      <c r="E251" s="139">
        <v>42219</v>
      </c>
      <c r="F251" t="s">
        <v>250</v>
      </c>
      <c r="G251" t="s">
        <v>251</v>
      </c>
      <c r="H251">
        <v>92.759</v>
      </c>
      <c r="I251">
        <v>4.0274</v>
      </c>
      <c r="J251">
        <v>9678.64</v>
      </c>
      <c r="L251" s="139">
        <v>39192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80" zoomScaleNormal="80"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N2" sqref="N2"/>
    </sheetView>
  </sheetViews>
  <sheetFormatPr defaultColWidth="11.421875" defaultRowHeight="12.75"/>
  <cols>
    <col min="1" max="1" width="3.00390625" style="6" customWidth="1"/>
    <col min="2" max="2" width="19.28125" style="7" customWidth="1"/>
    <col min="3" max="3" width="12.28125" style="8" customWidth="1"/>
    <col min="4" max="4" width="11.421875" style="8" customWidth="1"/>
    <col min="5" max="5" width="10.140625" style="8" customWidth="1"/>
    <col min="6" max="6" width="6.7109375" style="8" customWidth="1"/>
    <col min="7" max="7" width="15.7109375" style="9" customWidth="1"/>
    <col min="8" max="8" width="31.7109375" style="8" customWidth="1"/>
    <col min="9" max="9" width="7.00390625" style="9" customWidth="1"/>
    <col min="10" max="10" width="14.421875" style="9" customWidth="1"/>
    <col min="11" max="11" width="23.8515625" style="8" customWidth="1"/>
    <col min="12" max="12" width="12.8515625" style="9" customWidth="1"/>
    <col min="13" max="13" width="7.421875" style="6" customWidth="1"/>
    <col min="14" max="14" width="9.421875" style="6" customWidth="1"/>
    <col min="15" max="15" width="6.421875" style="6" customWidth="1"/>
    <col min="16" max="16384" width="20.8515625" style="6" customWidth="1"/>
  </cols>
  <sheetData>
    <row r="1" spans="2:15" ht="47.25" customHeight="1">
      <c r="B1" s="140" t="s">
        <v>424</v>
      </c>
      <c r="C1" s="141" t="s">
        <v>139</v>
      </c>
      <c r="D1" s="142" t="s">
        <v>140</v>
      </c>
      <c r="E1" s="142" t="s">
        <v>5</v>
      </c>
      <c r="F1" s="143" t="s">
        <v>177</v>
      </c>
      <c r="G1" s="144" t="s">
        <v>459</v>
      </c>
      <c r="H1" s="142" t="s">
        <v>6</v>
      </c>
      <c r="I1" s="144" t="s">
        <v>137</v>
      </c>
      <c r="J1" s="144" t="s">
        <v>8</v>
      </c>
      <c r="K1" s="142" t="s">
        <v>9</v>
      </c>
      <c r="L1" s="145" t="s">
        <v>403</v>
      </c>
      <c r="M1" s="146" t="s">
        <v>404</v>
      </c>
      <c r="N1" s="147">
        <v>39199</v>
      </c>
      <c r="O1" s="137"/>
    </row>
    <row r="2" spans="1:14" s="16" customFormat="1" ht="12">
      <c r="A2" s="148">
        <v>1</v>
      </c>
      <c r="B2" s="149" t="s">
        <v>510</v>
      </c>
      <c r="C2" s="150" t="s">
        <v>463</v>
      </c>
      <c r="D2" s="151">
        <v>36259</v>
      </c>
      <c r="E2" s="151">
        <v>39912</v>
      </c>
      <c r="F2" s="152">
        <v>5</v>
      </c>
      <c r="G2" s="153">
        <v>0.04</v>
      </c>
      <c r="H2" s="152" t="s">
        <v>358</v>
      </c>
      <c r="I2" s="153">
        <v>0.04</v>
      </c>
      <c r="J2" s="153" t="s">
        <v>502</v>
      </c>
      <c r="K2" s="150" t="s">
        <v>502</v>
      </c>
      <c r="L2" s="154"/>
      <c r="M2" s="150">
        <f>SUMIF('Export OPA MS'!B$2:B$251,C2,'Export OPA MS'!H$2:H$251)</f>
        <v>0</v>
      </c>
      <c r="N2" s="155">
        <f>HLOOKUP($N$1,Dati!$L$1:$IV$47,A2+4,FALSE)</f>
        <v>99.63</v>
      </c>
    </row>
    <row r="3" spans="1:14" s="16" customFormat="1" ht="9.75">
      <c r="A3" s="148">
        <f aca="true" t="shared" si="0" ref="A3:A44">A2+1</f>
        <v>2</v>
      </c>
      <c r="B3" s="156" t="s">
        <v>87</v>
      </c>
      <c r="C3" s="150" t="s">
        <v>232</v>
      </c>
      <c r="D3" s="151">
        <v>36405</v>
      </c>
      <c r="E3" s="151">
        <v>40058</v>
      </c>
      <c r="F3" s="150">
        <v>0</v>
      </c>
      <c r="G3" s="157">
        <v>0</v>
      </c>
      <c r="H3" s="150" t="s">
        <v>543</v>
      </c>
      <c r="I3" s="157">
        <v>0.0375</v>
      </c>
      <c r="J3" s="157" t="s">
        <v>502</v>
      </c>
      <c r="K3" s="150" t="s">
        <v>502</v>
      </c>
      <c r="L3" s="154"/>
      <c r="M3" s="150">
        <f>SUMIF('Export OPA MS'!B$2:B$251,C3,'Export OPA MS'!H$2:H$251)</f>
        <v>0</v>
      </c>
      <c r="N3" s="155">
        <f>HLOOKUP($N$1,Dati!$L$1:$IV$47,A3+4,FALSE)</f>
        <v>98.2</v>
      </c>
    </row>
    <row r="4" spans="1:14" s="16" customFormat="1" ht="9.75">
      <c r="A4" s="148">
        <f t="shared" si="0"/>
        <v>3</v>
      </c>
      <c r="B4" s="156" t="s">
        <v>109</v>
      </c>
      <c r="C4" s="150" t="s">
        <v>110</v>
      </c>
      <c r="D4" s="151">
        <v>35877</v>
      </c>
      <c r="E4" s="151">
        <v>41356</v>
      </c>
      <c r="F4" s="150">
        <v>4</v>
      </c>
      <c r="G4" s="157" t="s">
        <v>155</v>
      </c>
      <c r="H4" s="150" t="s">
        <v>426</v>
      </c>
      <c r="I4" s="157">
        <v>0.04</v>
      </c>
      <c r="J4" s="157">
        <v>0.065</v>
      </c>
      <c r="K4" s="150" t="s">
        <v>502</v>
      </c>
      <c r="L4" s="154"/>
      <c r="M4" s="150">
        <f>SUMIF('Export OPA MS'!B$2:B$251,C4,'Export OPA MS'!H$2:H$251)</f>
        <v>0</v>
      </c>
      <c r="N4" s="155">
        <f>HLOOKUP($N$1,Dati!$L$1:$IV$47,A4+4,FALSE)</f>
        <v>97.8</v>
      </c>
    </row>
    <row r="5" spans="1:14" s="16" customFormat="1" ht="12">
      <c r="A5" s="148">
        <f t="shared" si="0"/>
        <v>4</v>
      </c>
      <c r="B5" s="149" t="s">
        <v>511</v>
      </c>
      <c r="C5" s="150" t="s">
        <v>455</v>
      </c>
      <c r="D5" s="151">
        <v>37865</v>
      </c>
      <c r="E5" s="151">
        <v>41518</v>
      </c>
      <c r="F5" s="158" t="s">
        <v>176</v>
      </c>
      <c r="G5" s="159" t="s">
        <v>174</v>
      </c>
      <c r="H5" s="150" t="s">
        <v>86</v>
      </c>
      <c r="I5" s="159" t="s">
        <v>175</v>
      </c>
      <c r="J5" s="157" t="s">
        <v>502</v>
      </c>
      <c r="K5" s="150" t="s">
        <v>502</v>
      </c>
      <c r="L5" s="154"/>
      <c r="M5" s="150">
        <f>SUMIF('Export OPA MS'!B$2:B$251,C5,'Export OPA MS'!H$2:H$251)</f>
        <v>0</v>
      </c>
      <c r="N5" s="155">
        <f>HLOOKUP($N$1,Dati!$L$1:$IV$47,A5+4,FALSE)</f>
        <v>87.8</v>
      </c>
    </row>
    <row r="6" spans="1:14" s="16" customFormat="1" ht="9.75">
      <c r="A6" s="148">
        <f t="shared" si="0"/>
        <v>5</v>
      </c>
      <c r="B6" s="156" t="s">
        <v>83</v>
      </c>
      <c r="C6" s="150" t="s">
        <v>84</v>
      </c>
      <c r="D6" s="151">
        <v>36164</v>
      </c>
      <c r="E6" s="151">
        <v>41643</v>
      </c>
      <c r="F6" s="150">
        <v>4</v>
      </c>
      <c r="G6" s="157" t="s">
        <v>85</v>
      </c>
      <c r="H6" s="150" t="s">
        <v>35</v>
      </c>
      <c r="I6" s="157">
        <v>0.03</v>
      </c>
      <c r="J6" s="157" t="s">
        <v>502</v>
      </c>
      <c r="K6" s="150" t="s">
        <v>502</v>
      </c>
      <c r="L6" s="154"/>
      <c r="M6" s="150">
        <f>SUMIF('Export OPA MS'!B$2:B$251,C6,'Export OPA MS'!H$2:H$251)</f>
        <v>0</v>
      </c>
      <c r="N6" s="155">
        <f>HLOOKUP($N$1,Dati!$L$1:$IV$47,A6+4,FALSE)</f>
        <v>92.94</v>
      </c>
    </row>
    <row r="7" spans="1:14" s="16" customFormat="1" ht="9.75">
      <c r="A7" s="148">
        <f t="shared" si="0"/>
        <v>6</v>
      </c>
      <c r="B7" s="156" t="s">
        <v>106</v>
      </c>
      <c r="C7" s="150" t="s">
        <v>107</v>
      </c>
      <c r="D7" s="151">
        <v>36222</v>
      </c>
      <c r="E7" s="151">
        <v>41701</v>
      </c>
      <c r="F7" s="150">
        <v>4</v>
      </c>
      <c r="G7" s="157" t="s">
        <v>108</v>
      </c>
      <c r="H7" s="150" t="s">
        <v>426</v>
      </c>
      <c r="I7" s="157">
        <v>0</v>
      </c>
      <c r="J7" s="157">
        <v>0</v>
      </c>
      <c r="K7" s="150"/>
      <c r="L7" s="154"/>
      <c r="M7" s="150">
        <f>SUMIF('Export OPA MS'!B$2:B$251,C7,'Export OPA MS'!H$2:H$251)</f>
        <v>0</v>
      </c>
      <c r="N7" s="155">
        <f>HLOOKUP($N$1,Dati!$L$1:$IV$47,A7+4,FALSE)</f>
        <v>90.73</v>
      </c>
    </row>
    <row r="8" spans="1:14" s="167" customFormat="1" ht="11.25" customHeight="1">
      <c r="A8" s="160">
        <f t="shared" si="0"/>
        <v>7</v>
      </c>
      <c r="B8" s="160" t="s">
        <v>308</v>
      </c>
      <c r="C8" s="161" t="s">
        <v>309</v>
      </c>
      <c r="D8" s="162">
        <v>38076</v>
      </c>
      <c r="E8" s="162">
        <v>41728</v>
      </c>
      <c r="F8" s="163">
        <v>3</v>
      </c>
      <c r="G8" s="164">
        <v>0.0475</v>
      </c>
      <c r="H8" s="163" t="s">
        <v>460</v>
      </c>
      <c r="I8" s="164">
        <v>0</v>
      </c>
      <c r="J8" s="164" t="s">
        <v>502</v>
      </c>
      <c r="K8" s="163" t="s">
        <v>520</v>
      </c>
      <c r="L8" s="165">
        <f>(M8-N8)/M8</f>
        <v>-0.025144342522932347</v>
      </c>
      <c r="M8" s="163">
        <f>SUMIF('Export OPA MS'!B$2:B$251,C8,'Export OPA MS'!H$2:H$251)</f>
        <v>80.018</v>
      </c>
      <c r="N8" s="166">
        <f>HLOOKUP($N$1,Dati!$L$1:$IV$47,A8+4,FALSE)</f>
        <v>82.03</v>
      </c>
    </row>
    <row r="9" spans="1:14" s="16" customFormat="1" ht="9.75">
      <c r="A9" s="148">
        <f t="shared" si="0"/>
        <v>8</v>
      </c>
      <c r="B9" s="156" t="s">
        <v>234</v>
      </c>
      <c r="C9" s="150" t="s">
        <v>233</v>
      </c>
      <c r="D9" s="151">
        <v>36313</v>
      </c>
      <c r="E9" s="151">
        <v>41792</v>
      </c>
      <c r="F9" s="150">
        <v>0</v>
      </c>
      <c r="G9" s="157">
        <v>0</v>
      </c>
      <c r="H9" s="150" t="s">
        <v>543</v>
      </c>
      <c r="I9" s="157">
        <v>0.035</v>
      </c>
      <c r="J9" s="157" t="s">
        <v>502</v>
      </c>
      <c r="K9" s="150" t="s">
        <v>502</v>
      </c>
      <c r="L9" s="154"/>
      <c r="M9" s="150">
        <f>SUMIF('Export OPA MS'!B$2:B$251,C9,'Export OPA MS'!H$2:H$251)</f>
        <v>0</v>
      </c>
      <c r="N9" s="155">
        <f>HLOOKUP($N$1,Dati!$L$1:$IV$47,A9+4,FALSE)</f>
        <v>96.13</v>
      </c>
    </row>
    <row r="10" spans="1:14" s="16" customFormat="1" ht="9.75">
      <c r="A10" s="148">
        <f t="shared" si="0"/>
        <v>9</v>
      </c>
      <c r="B10" s="156" t="s">
        <v>236</v>
      </c>
      <c r="C10" s="150" t="s">
        <v>235</v>
      </c>
      <c r="D10" s="151">
        <v>36313</v>
      </c>
      <c r="E10" s="151">
        <v>41792</v>
      </c>
      <c r="F10" s="150">
        <v>0</v>
      </c>
      <c r="G10" s="157">
        <v>0</v>
      </c>
      <c r="H10" s="150" t="s">
        <v>36</v>
      </c>
      <c r="I10" s="157">
        <v>0.04</v>
      </c>
      <c r="J10" s="157" t="s">
        <v>502</v>
      </c>
      <c r="K10" s="150" t="s">
        <v>502</v>
      </c>
      <c r="L10" s="154"/>
      <c r="M10" s="150">
        <f>SUMIF('Export OPA MS'!B$2:B$251,C10,'Export OPA MS'!H$2:H$251)</f>
        <v>0</v>
      </c>
      <c r="N10" s="155">
        <f>HLOOKUP($N$1,Dati!$L$1:$IV$47,A10+4,FALSE)</f>
        <v>99.1</v>
      </c>
    </row>
    <row r="11" spans="1:14" s="16" customFormat="1" ht="9.75">
      <c r="A11" s="148">
        <f t="shared" si="0"/>
        <v>10</v>
      </c>
      <c r="B11" s="156" t="s">
        <v>215</v>
      </c>
      <c r="C11" s="150" t="s">
        <v>216</v>
      </c>
      <c r="D11" s="168">
        <v>36371</v>
      </c>
      <c r="E11" s="168">
        <v>41850</v>
      </c>
      <c r="F11" s="152">
        <v>0</v>
      </c>
      <c r="G11" s="153">
        <v>0</v>
      </c>
      <c r="H11" s="152" t="s">
        <v>221</v>
      </c>
      <c r="I11" s="153">
        <v>0.0475</v>
      </c>
      <c r="J11" s="153" t="s">
        <v>502</v>
      </c>
      <c r="K11" s="152" t="s">
        <v>502</v>
      </c>
      <c r="L11" s="154"/>
      <c r="M11" s="150">
        <f>SUMIF('Export OPA MS'!B$2:B$251,C11,'Export OPA MS'!H$2:H$251)</f>
        <v>0</v>
      </c>
      <c r="N11" s="155">
        <f>HLOOKUP($N$1,Dati!$L$1:$IV$47,A11+4,FALSE)</f>
        <v>103.66</v>
      </c>
    </row>
    <row r="12" spans="1:14" s="167" customFormat="1" ht="11.25" customHeight="1">
      <c r="A12" s="160">
        <f t="shared" si="0"/>
        <v>11</v>
      </c>
      <c r="B12" s="160" t="s">
        <v>382</v>
      </c>
      <c r="C12" s="161" t="s">
        <v>383</v>
      </c>
      <c r="D12" s="162">
        <v>38387</v>
      </c>
      <c r="E12" s="162">
        <v>42039</v>
      </c>
      <c r="F12" s="163">
        <v>2</v>
      </c>
      <c r="G12" s="164" t="s">
        <v>168</v>
      </c>
      <c r="H12" s="163" t="s">
        <v>460</v>
      </c>
      <c r="I12" s="164">
        <v>0.02</v>
      </c>
      <c r="J12" s="164" t="s">
        <v>502</v>
      </c>
      <c r="K12" s="163" t="s">
        <v>502</v>
      </c>
      <c r="L12" s="165">
        <f aca="true" t="shared" si="1" ref="L12:L17">(M12-N12)/M12</f>
        <v>-0.024768294623945492</v>
      </c>
      <c r="M12" s="163">
        <f>SUMIF('Export OPA MS'!B$2:B$251,C12,'Export OPA MS'!H$2:H$251)</f>
        <v>81.677</v>
      </c>
      <c r="N12" s="166">
        <f>HLOOKUP($N$1,Dati!$L$1:$IV$47,A12+4,FALSE)</f>
        <v>83.7</v>
      </c>
    </row>
    <row r="13" spans="1:14" s="167" customFormat="1" ht="11.25" customHeight="1">
      <c r="A13" s="160">
        <f t="shared" si="0"/>
        <v>12</v>
      </c>
      <c r="B13" s="160" t="s">
        <v>384</v>
      </c>
      <c r="C13" s="161" t="s">
        <v>385</v>
      </c>
      <c r="D13" s="162">
        <v>38408</v>
      </c>
      <c r="E13" s="162">
        <v>42060</v>
      </c>
      <c r="F13" s="163">
        <v>2</v>
      </c>
      <c r="G13" s="164">
        <v>0.04</v>
      </c>
      <c r="H13" s="163" t="s">
        <v>460</v>
      </c>
      <c r="I13" s="164">
        <v>0.015</v>
      </c>
      <c r="J13" s="164" t="s">
        <v>502</v>
      </c>
      <c r="K13" s="163" t="s">
        <v>408</v>
      </c>
      <c r="L13" s="165">
        <f t="shared" si="1"/>
        <v>-0.026577781125632305</v>
      </c>
      <c r="M13" s="163">
        <f>SUMIF('Export OPA MS'!B$2:B$251,C13,'Export OPA MS'!H$2:H$251)</f>
        <v>79.653</v>
      </c>
      <c r="N13" s="166">
        <f>HLOOKUP($N$1,Dati!$L$1:$IV$47,A13+4,FALSE)</f>
        <v>81.77</v>
      </c>
    </row>
    <row r="14" spans="1:14" s="167" customFormat="1" ht="11.25" customHeight="1">
      <c r="A14" s="160">
        <f t="shared" si="0"/>
        <v>13</v>
      </c>
      <c r="B14" s="160" t="s">
        <v>306</v>
      </c>
      <c r="C14" s="161" t="s">
        <v>307</v>
      </c>
      <c r="D14" s="162">
        <v>38120</v>
      </c>
      <c r="E14" s="162">
        <v>42137</v>
      </c>
      <c r="F14" s="163">
        <v>3</v>
      </c>
      <c r="G14" s="164" t="s">
        <v>167</v>
      </c>
      <c r="H14" s="163" t="s">
        <v>460</v>
      </c>
      <c r="I14" s="164">
        <v>0</v>
      </c>
      <c r="J14" s="164" t="s">
        <v>408</v>
      </c>
      <c r="K14" s="163" t="s">
        <v>406</v>
      </c>
      <c r="L14" s="165">
        <f t="shared" si="1"/>
        <v>-0.027366474463522073</v>
      </c>
      <c r="M14" s="163">
        <f>SUMIF('Export OPA MS'!B$2:B$251,C14,'Export OPA MS'!H$2:H$251)</f>
        <v>77.869</v>
      </c>
      <c r="N14" s="166">
        <f>HLOOKUP($N$1,Dati!$L$1:$IV$47,A14+4,FALSE)</f>
        <v>80</v>
      </c>
    </row>
    <row r="15" spans="1:14" s="167" customFormat="1" ht="11.25" customHeight="1">
      <c r="A15" s="160">
        <f t="shared" si="0"/>
        <v>14</v>
      </c>
      <c r="B15" s="160" t="s">
        <v>522</v>
      </c>
      <c r="C15" s="161" t="s">
        <v>523</v>
      </c>
      <c r="D15" s="162">
        <v>38142</v>
      </c>
      <c r="E15" s="162">
        <v>42159</v>
      </c>
      <c r="F15" s="163">
        <v>3</v>
      </c>
      <c r="G15" s="164" t="s">
        <v>465</v>
      </c>
      <c r="H15" s="163" t="s">
        <v>466</v>
      </c>
      <c r="I15" s="164">
        <v>0</v>
      </c>
      <c r="J15" s="164" t="s">
        <v>408</v>
      </c>
      <c r="K15" s="163" t="s">
        <v>406</v>
      </c>
      <c r="L15" s="165">
        <f t="shared" si="1"/>
        <v>-0.03938859494415051</v>
      </c>
      <c r="M15" s="163">
        <f>SUMIF('Export OPA MS'!B$2:B$251,C15,'Export OPA MS'!H$2:H$251)</f>
        <v>76.545</v>
      </c>
      <c r="N15" s="166">
        <f>HLOOKUP($N$1,Dati!$L$1:$IV$47,A15+4,FALSE)</f>
        <v>79.56</v>
      </c>
    </row>
    <row r="16" spans="1:14" s="167" customFormat="1" ht="11.25" customHeight="1">
      <c r="A16" s="160">
        <f t="shared" si="0"/>
        <v>15</v>
      </c>
      <c r="B16" s="160" t="s">
        <v>428</v>
      </c>
      <c r="C16" s="161" t="s">
        <v>429</v>
      </c>
      <c r="D16" s="162">
        <v>38530</v>
      </c>
      <c r="E16" s="162">
        <v>42548</v>
      </c>
      <c r="F16" s="163">
        <v>2</v>
      </c>
      <c r="G16" s="164">
        <v>0.04</v>
      </c>
      <c r="H16" s="163" t="s">
        <v>460</v>
      </c>
      <c r="I16" s="164">
        <v>0</v>
      </c>
      <c r="J16" s="164" t="s">
        <v>408</v>
      </c>
      <c r="K16" s="163" t="s">
        <v>456</v>
      </c>
      <c r="L16" s="165">
        <f t="shared" si="1"/>
        <v>-0.05662909286097691</v>
      </c>
      <c r="M16" s="163">
        <f>SUMIF('Export OPA MS'!B$2:B$251,C16,'Export OPA MS'!H$2:H$251)</f>
        <v>74.52</v>
      </c>
      <c r="N16" s="166">
        <f>HLOOKUP($N$1,Dati!$L$1:$IV$47,A16+4,FALSE)</f>
        <v>78.74</v>
      </c>
    </row>
    <row r="17" spans="1:14" s="167" customFormat="1" ht="9.75">
      <c r="A17" s="160">
        <f t="shared" si="0"/>
        <v>16</v>
      </c>
      <c r="B17" s="169" t="s">
        <v>524</v>
      </c>
      <c r="C17" s="163" t="s">
        <v>525</v>
      </c>
      <c r="D17" s="162">
        <v>38495</v>
      </c>
      <c r="E17" s="162">
        <v>42878</v>
      </c>
      <c r="F17" s="163">
        <v>3</v>
      </c>
      <c r="G17" s="164">
        <v>0.04</v>
      </c>
      <c r="H17" s="163" t="s">
        <v>460</v>
      </c>
      <c r="I17" s="164">
        <v>0.01</v>
      </c>
      <c r="J17" s="164" t="s">
        <v>502</v>
      </c>
      <c r="K17" s="163" t="s">
        <v>457</v>
      </c>
      <c r="L17" s="165">
        <f t="shared" si="1"/>
        <v>-0.07091384648233148</v>
      </c>
      <c r="M17" s="163">
        <f>SUMIF('Export OPA MS'!B$2:B$251,C17,'Export OPA MS'!H$2:H$251)</f>
        <v>74.936</v>
      </c>
      <c r="N17" s="166">
        <f>HLOOKUP($N$1,Dati!$L$1:$IV$47,A17+4,FALSE)</f>
        <v>80.25</v>
      </c>
    </row>
    <row r="18" spans="1:14" s="16" customFormat="1" ht="9.75">
      <c r="A18" s="148">
        <f t="shared" si="0"/>
        <v>17</v>
      </c>
      <c r="B18" s="156" t="s">
        <v>485</v>
      </c>
      <c r="C18" s="150" t="s">
        <v>486</v>
      </c>
      <c r="D18" s="151">
        <v>36175</v>
      </c>
      <c r="E18" s="151">
        <v>43480</v>
      </c>
      <c r="F18" s="150">
        <v>5</v>
      </c>
      <c r="G18" s="159" t="s">
        <v>31</v>
      </c>
      <c r="H18" s="150" t="s">
        <v>426</v>
      </c>
      <c r="I18" s="157">
        <v>0</v>
      </c>
      <c r="J18" s="157" t="s">
        <v>502</v>
      </c>
      <c r="K18" s="150" t="s">
        <v>502</v>
      </c>
      <c r="L18" s="154"/>
      <c r="M18" s="150">
        <f>SUMIF('Export OPA MS'!B$2:B$251,C18,'Export OPA MS'!H$2:H$251)</f>
        <v>0</v>
      </c>
      <c r="N18" s="155">
        <f>HLOOKUP($N$1,Dati!$L$1:$IV$47,A18+4,FALSE)</f>
        <v>85.63</v>
      </c>
    </row>
    <row r="19" spans="1:14" s="16" customFormat="1" ht="9.75">
      <c r="A19" s="148">
        <f t="shared" si="0"/>
        <v>18</v>
      </c>
      <c r="B19" s="156" t="s">
        <v>427</v>
      </c>
      <c r="C19" s="150" t="s">
        <v>30</v>
      </c>
      <c r="D19" s="151">
        <v>36182</v>
      </c>
      <c r="E19" s="151">
        <v>43487</v>
      </c>
      <c r="F19" s="150">
        <v>5</v>
      </c>
      <c r="G19" s="159" t="s">
        <v>32</v>
      </c>
      <c r="H19" s="150" t="s">
        <v>426</v>
      </c>
      <c r="I19" s="157">
        <v>0</v>
      </c>
      <c r="J19" s="157" t="s">
        <v>502</v>
      </c>
      <c r="K19" s="150" t="s">
        <v>502</v>
      </c>
      <c r="L19" s="154"/>
      <c r="M19" s="150">
        <f>SUMIF('Export OPA MS'!B$2:B$251,C19,'Export OPA MS'!H$2:H$251)</f>
        <v>0</v>
      </c>
      <c r="N19" s="155">
        <f>HLOOKUP($N$1,Dati!$L$1:$IV$47,A19+4,FALSE)</f>
        <v>86.01</v>
      </c>
    </row>
    <row r="20" spans="1:14" s="16" customFormat="1" ht="9.75">
      <c r="A20" s="148">
        <f t="shared" si="0"/>
        <v>19</v>
      </c>
      <c r="B20" s="156" t="s">
        <v>541</v>
      </c>
      <c r="C20" s="150" t="s">
        <v>542</v>
      </c>
      <c r="D20" s="151">
        <v>36185</v>
      </c>
      <c r="E20" s="151">
        <v>43490</v>
      </c>
      <c r="F20" s="150">
        <v>1</v>
      </c>
      <c r="G20" s="157">
        <v>0.05</v>
      </c>
      <c r="H20" s="150" t="s">
        <v>543</v>
      </c>
      <c r="I20" s="157">
        <v>0.0325</v>
      </c>
      <c r="J20" s="157" t="s">
        <v>502</v>
      </c>
      <c r="K20" s="150" t="s">
        <v>502</v>
      </c>
      <c r="L20" s="154"/>
      <c r="M20" s="150">
        <f>SUMIF('Export OPA MS'!B$2:B$251,C20,'Export OPA MS'!H$2:H$251)</f>
        <v>0</v>
      </c>
      <c r="N20" s="155">
        <f>HLOOKUP($N$1,Dati!$L$1:$IV$47,A20+4,FALSE)</f>
        <v>91.24</v>
      </c>
    </row>
    <row r="21" spans="1:14" s="16" customFormat="1" ht="9.75">
      <c r="A21" s="148">
        <f t="shared" si="0"/>
        <v>20</v>
      </c>
      <c r="B21" s="156" t="s">
        <v>281</v>
      </c>
      <c r="C21" s="150" t="s">
        <v>280</v>
      </c>
      <c r="D21" s="151">
        <v>36297</v>
      </c>
      <c r="E21" s="151">
        <v>43602</v>
      </c>
      <c r="F21" s="150">
        <v>0</v>
      </c>
      <c r="G21" s="157">
        <v>0</v>
      </c>
      <c r="H21" s="150" t="s">
        <v>172</v>
      </c>
      <c r="I21" s="157">
        <v>0.04</v>
      </c>
      <c r="J21" s="157" t="s">
        <v>502</v>
      </c>
      <c r="K21" s="150" t="s">
        <v>502</v>
      </c>
      <c r="L21" s="154"/>
      <c r="M21" s="150">
        <f>SUMIF('Export OPA MS'!B$2:B$251,C21,'Export OPA MS'!H$2:H$251)</f>
        <v>0</v>
      </c>
      <c r="N21" s="155">
        <f>HLOOKUP($N$1,Dati!$L$1:$IV$47,A21+4,FALSE)</f>
        <v>99.48</v>
      </c>
    </row>
    <row r="22" spans="1:14" s="16" customFormat="1" ht="9.75">
      <c r="A22" s="148">
        <f t="shared" si="0"/>
        <v>21</v>
      </c>
      <c r="B22" s="156" t="s">
        <v>544</v>
      </c>
      <c r="C22" s="150" t="s">
        <v>545</v>
      </c>
      <c r="D22" s="151">
        <v>36336</v>
      </c>
      <c r="E22" s="151">
        <v>43641</v>
      </c>
      <c r="F22" s="150">
        <v>5</v>
      </c>
      <c r="G22" s="159" t="s">
        <v>33</v>
      </c>
      <c r="H22" s="150" t="s">
        <v>546</v>
      </c>
      <c r="I22" s="157">
        <v>0</v>
      </c>
      <c r="J22" s="157" t="s">
        <v>502</v>
      </c>
      <c r="K22" s="150" t="s">
        <v>502</v>
      </c>
      <c r="L22" s="154"/>
      <c r="M22" s="150">
        <f>SUMIF('Export OPA MS'!B$2:B$251,C22,'Export OPA MS'!H$2:H$251)</f>
        <v>0</v>
      </c>
      <c r="N22" s="155">
        <f>HLOOKUP($N$1,Dati!$L$1:$IV$47,A22+4,FALSE)</f>
        <v>85.95</v>
      </c>
    </row>
    <row r="23" spans="1:14" s="16" customFormat="1" ht="9.75">
      <c r="A23" s="148">
        <f t="shared" si="0"/>
        <v>22</v>
      </c>
      <c r="B23" s="156" t="s">
        <v>422</v>
      </c>
      <c r="C23" s="150" t="s">
        <v>423</v>
      </c>
      <c r="D23" s="151">
        <v>36402</v>
      </c>
      <c r="E23" s="151">
        <v>43707</v>
      </c>
      <c r="F23" s="152">
        <v>0</v>
      </c>
      <c r="G23" s="153">
        <v>0</v>
      </c>
      <c r="H23" s="152" t="s">
        <v>90</v>
      </c>
      <c r="I23" s="153">
        <v>0</v>
      </c>
      <c r="J23" s="153" t="s">
        <v>502</v>
      </c>
      <c r="K23" s="150" t="s">
        <v>502</v>
      </c>
      <c r="L23" s="154"/>
      <c r="M23" s="150">
        <f>SUMIF('Export OPA MS'!B$2:B$251,C23,'Export OPA MS'!H$2:H$251)</f>
        <v>0</v>
      </c>
      <c r="N23" s="155">
        <f>HLOOKUP($N$1,Dati!$L$1:$IV$47,A23+4,FALSE)</f>
        <v>93.71</v>
      </c>
    </row>
    <row r="24" spans="1:14" s="167" customFormat="1" ht="33" customHeight="1">
      <c r="A24" s="160">
        <f t="shared" si="0"/>
        <v>23</v>
      </c>
      <c r="B24" s="160" t="s">
        <v>442</v>
      </c>
      <c r="C24" s="161" t="s">
        <v>443</v>
      </c>
      <c r="D24" s="162">
        <v>38511</v>
      </c>
      <c r="E24" s="162">
        <v>43990</v>
      </c>
      <c r="F24" s="163">
        <v>2</v>
      </c>
      <c r="G24" s="164" t="s">
        <v>377</v>
      </c>
      <c r="H24" s="163" t="s">
        <v>355</v>
      </c>
      <c r="I24" s="164">
        <v>0</v>
      </c>
      <c r="J24" s="164" t="s">
        <v>356</v>
      </c>
      <c r="K24" s="161" t="s">
        <v>166</v>
      </c>
      <c r="L24" s="165">
        <f aca="true" t="shared" si="2" ref="L24:L41">(M24-N24)/M24</f>
        <v>-0.06668803636734513</v>
      </c>
      <c r="M24" s="163">
        <f>SUMIF('Export OPA MS'!B$2:B$251,C24,'Export OPA MS'!H$2:H$251)</f>
        <v>68.633</v>
      </c>
      <c r="N24" s="166">
        <f>HLOOKUP($N$1,Dati!$L$1:$IV$47,A24+4,FALSE)</f>
        <v>73.21</v>
      </c>
    </row>
    <row r="25" spans="1:14" s="167" customFormat="1" ht="9.75">
      <c r="A25" s="160">
        <f t="shared" si="0"/>
        <v>24</v>
      </c>
      <c r="B25" s="160" t="s">
        <v>430</v>
      </c>
      <c r="C25" s="161" t="s">
        <v>431</v>
      </c>
      <c r="D25" s="162">
        <v>38513</v>
      </c>
      <c r="E25" s="162">
        <v>43992</v>
      </c>
      <c r="F25" s="163">
        <v>3</v>
      </c>
      <c r="G25" s="164" t="s">
        <v>365</v>
      </c>
      <c r="H25" s="163" t="s">
        <v>407</v>
      </c>
      <c r="I25" s="164">
        <v>0.0125</v>
      </c>
      <c r="J25" s="164">
        <v>0.08</v>
      </c>
      <c r="K25" s="163" t="s">
        <v>500</v>
      </c>
      <c r="L25" s="165">
        <f t="shared" si="2"/>
        <v>-0.057621072849499286</v>
      </c>
      <c r="M25" s="163">
        <f>SUMIF('Export OPA MS'!B$2:B$251,C25,'Export OPA MS'!H$2:H$251)</f>
        <v>72.89</v>
      </c>
      <c r="N25" s="166">
        <f>HLOOKUP($N$1,Dati!$L$1:$IV$47,A25+4,FALSE)</f>
        <v>77.09</v>
      </c>
    </row>
    <row r="26" spans="1:14" s="167" customFormat="1" ht="9.75">
      <c r="A26" s="160">
        <f t="shared" si="0"/>
        <v>25</v>
      </c>
      <c r="B26" s="160" t="s">
        <v>440</v>
      </c>
      <c r="C26" s="161" t="s">
        <v>441</v>
      </c>
      <c r="D26" s="162">
        <v>38520</v>
      </c>
      <c r="E26" s="162">
        <v>43999</v>
      </c>
      <c r="F26" s="163">
        <v>2</v>
      </c>
      <c r="G26" s="164">
        <v>0.06</v>
      </c>
      <c r="H26" s="163" t="s">
        <v>407</v>
      </c>
      <c r="I26" s="164">
        <v>0.015</v>
      </c>
      <c r="J26" s="164" t="s">
        <v>502</v>
      </c>
      <c r="K26" s="163" t="s">
        <v>138</v>
      </c>
      <c r="L26" s="165">
        <f t="shared" si="2"/>
        <v>-0.07417458163726827</v>
      </c>
      <c r="M26" s="163">
        <f>SUMIF('Export OPA MS'!B$2:B$251,C26,'Export OPA MS'!H$2:H$251)</f>
        <v>70.752</v>
      </c>
      <c r="N26" s="166">
        <f>HLOOKUP($N$1,Dati!$L$1:$IV$47,A26+4,FALSE)</f>
        <v>76</v>
      </c>
    </row>
    <row r="27" spans="1:14" s="167" customFormat="1" ht="9.75">
      <c r="A27" s="160">
        <f t="shared" si="0"/>
        <v>26</v>
      </c>
      <c r="B27" s="160" t="s">
        <v>444</v>
      </c>
      <c r="C27" s="161" t="s">
        <v>445</v>
      </c>
      <c r="D27" s="162">
        <v>38525</v>
      </c>
      <c r="E27" s="162">
        <v>44004</v>
      </c>
      <c r="F27" s="163">
        <v>2</v>
      </c>
      <c r="G27" s="164" t="s">
        <v>409</v>
      </c>
      <c r="H27" s="163" t="s">
        <v>407</v>
      </c>
      <c r="I27" s="164">
        <v>0.015</v>
      </c>
      <c r="J27" s="164">
        <v>0.08</v>
      </c>
      <c r="K27" s="163" t="s">
        <v>244</v>
      </c>
      <c r="L27" s="165">
        <f t="shared" si="2"/>
        <v>-0.07391425389755014</v>
      </c>
      <c r="M27" s="163">
        <f>SUMIF('Export OPA MS'!B$2:B$251,C27,'Export OPA MS'!H$2:H$251)</f>
        <v>71.84</v>
      </c>
      <c r="N27" s="166">
        <f>HLOOKUP($N$1,Dati!$L$1:$IV$47,A27+4,FALSE)</f>
        <v>77.15</v>
      </c>
    </row>
    <row r="28" spans="1:14" s="167" customFormat="1" ht="9.75">
      <c r="A28" s="160">
        <f t="shared" si="0"/>
        <v>27</v>
      </c>
      <c r="B28" s="160" t="s">
        <v>189</v>
      </c>
      <c r="C28" s="161" t="s">
        <v>190</v>
      </c>
      <c r="D28" s="162">
        <v>38525</v>
      </c>
      <c r="E28" s="162">
        <v>44004</v>
      </c>
      <c r="F28" s="163">
        <v>1</v>
      </c>
      <c r="G28" s="164">
        <v>0.06</v>
      </c>
      <c r="H28" s="164" t="s">
        <v>356</v>
      </c>
      <c r="I28" s="164">
        <v>0.015</v>
      </c>
      <c r="J28" s="161" t="s">
        <v>34</v>
      </c>
      <c r="K28" s="163" t="s">
        <v>502</v>
      </c>
      <c r="L28" s="165">
        <f t="shared" si="2"/>
        <v>-0.059170869725673425</v>
      </c>
      <c r="M28" s="163">
        <f>SUMIF('Export OPA MS'!B$2:B$251,C28,'Export OPA MS'!H$2:H$251)</f>
        <v>73.161</v>
      </c>
      <c r="N28" s="166">
        <f>HLOOKUP($N$1,Dati!$L$1:$IV$47,A28+4,FALSE)</f>
        <v>77.49</v>
      </c>
    </row>
    <row r="29" spans="1:14" s="167" customFormat="1" ht="9.75">
      <c r="A29" s="160">
        <f t="shared" si="0"/>
        <v>28</v>
      </c>
      <c r="B29" s="160" t="s">
        <v>333</v>
      </c>
      <c r="C29" s="163" t="s">
        <v>462</v>
      </c>
      <c r="D29" s="162">
        <v>38527</v>
      </c>
      <c r="E29" s="162">
        <v>44006</v>
      </c>
      <c r="F29" s="170">
        <v>3</v>
      </c>
      <c r="G29" s="164">
        <v>0.04</v>
      </c>
      <c r="H29" s="163" t="s">
        <v>407</v>
      </c>
      <c r="I29" s="164">
        <v>0.01</v>
      </c>
      <c r="J29" s="164" t="s">
        <v>502</v>
      </c>
      <c r="K29" s="163" t="s">
        <v>464</v>
      </c>
      <c r="L29" s="165">
        <f t="shared" si="2"/>
        <v>-0.07038411787863451</v>
      </c>
      <c r="M29" s="163">
        <f>SUMIF('Export OPA MS'!B$2:B$251,C29,'Export OPA MS'!H$2:H$251)</f>
        <v>71.124</v>
      </c>
      <c r="N29" s="166">
        <f>HLOOKUP($N$1,Dati!$L$1:$IV$47,A29+4,FALSE)</f>
        <v>76.13</v>
      </c>
    </row>
    <row r="30" spans="1:14" s="167" customFormat="1" ht="21.75" customHeight="1">
      <c r="A30" s="160">
        <f t="shared" si="0"/>
        <v>29</v>
      </c>
      <c r="B30" s="169" t="s">
        <v>349</v>
      </c>
      <c r="C30" s="163" t="s">
        <v>350</v>
      </c>
      <c r="D30" s="162">
        <v>38546</v>
      </c>
      <c r="E30" s="162">
        <v>44025</v>
      </c>
      <c r="F30" s="163">
        <v>2</v>
      </c>
      <c r="G30" s="164" t="s">
        <v>501</v>
      </c>
      <c r="H30" s="161" t="s">
        <v>146</v>
      </c>
      <c r="I30" s="164">
        <v>0</v>
      </c>
      <c r="J30" s="164">
        <v>0.07</v>
      </c>
      <c r="K30" s="161" t="s">
        <v>117</v>
      </c>
      <c r="L30" s="165">
        <f t="shared" si="2"/>
        <v>-0.1086923428223474</v>
      </c>
      <c r="M30" s="163">
        <f>SUMIF('Export OPA MS'!B$2:B$251,C30,'Export OPA MS'!H$2:H$251)</f>
        <v>65.69</v>
      </c>
      <c r="N30" s="166">
        <f>HLOOKUP($N$1,Dati!$L$1:$IV$47,A30+4,FALSE)</f>
        <v>72.83</v>
      </c>
    </row>
    <row r="31" spans="1:14" s="167" customFormat="1" ht="9.75">
      <c r="A31" s="160">
        <f t="shared" si="0"/>
        <v>30</v>
      </c>
      <c r="B31" s="169" t="s">
        <v>217</v>
      </c>
      <c r="C31" s="163" t="s">
        <v>218</v>
      </c>
      <c r="D31" s="162">
        <v>38548</v>
      </c>
      <c r="E31" s="162">
        <v>44027</v>
      </c>
      <c r="F31" s="163">
        <v>2</v>
      </c>
      <c r="G31" s="164" t="s">
        <v>219</v>
      </c>
      <c r="H31" s="163" t="s">
        <v>220</v>
      </c>
      <c r="I31" s="164">
        <v>0</v>
      </c>
      <c r="J31" s="164" t="s">
        <v>356</v>
      </c>
      <c r="K31" s="163" t="s">
        <v>425</v>
      </c>
      <c r="L31" s="165">
        <f t="shared" si="2"/>
        <v>-0.09303990764689535</v>
      </c>
      <c r="M31" s="163">
        <f>SUMIF('Export OPA MS'!B$2:B$251,C31,'Export OPA MS'!H$2:H$251)</f>
        <v>68.433</v>
      </c>
      <c r="N31" s="166">
        <f>HLOOKUP($N$1,Dati!$L$1:$IV$47,A31+4,FALSE)</f>
        <v>74.8</v>
      </c>
    </row>
    <row r="32" spans="1:14" s="167" customFormat="1" ht="9.75">
      <c r="A32" s="160">
        <f t="shared" si="0"/>
        <v>31</v>
      </c>
      <c r="B32" s="160" t="s">
        <v>187</v>
      </c>
      <c r="C32" s="161" t="s">
        <v>188</v>
      </c>
      <c r="D32" s="162">
        <v>38548</v>
      </c>
      <c r="E32" s="162">
        <v>44027</v>
      </c>
      <c r="F32" s="163">
        <v>1</v>
      </c>
      <c r="G32" s="164">
        <v>0.065</v>
      </c>
      <c r="H32" s="163" t="s">
        <v>355</v>
      </c>
      <c r="I32" s="164">
        <v>0.0125</v>
      </c>
      <c r="J32" s="164" t="s">
        <v>356</v>
      </c>
      <c r="K32" s="161" t="s">
        <v>502</v>
      </c>
      <c r="L32" s="165">
        <f t="shared" si="2"/>
        <v>-0.05973160991716864</v>
      </c>
      <c r="M32" s="163">
        <f>SUMIF('Export OPA MS'!B$2:B$251,C32,'Export OPA MS'!H$2:H$251)</f>
        <v>70.867</v>
      </c>
      <c r="N32" s="166">
        <f>HLOOKUP($N$1,Dati!$L$1:$IV$47,A32+4,FALSE)</f>
        <v>75.1</v>
      </c>
    </row>
    <row r="33" spans="1:14" s="167" customFormat="1" ht="9.75">
      <c r="A33" s="160">
        <f t="shared" si="0"/>
        <v>32</v>
      </c>
      <c r="B33" s="160" t="s">
        <v>467</v>
      </c>
      <c r="C33" s="161" t="s">
        <v>353</v>
      </c>
      <c r="D33" s="162">
        <v>38567</v>
      </c>
      <c r="E33" s="162">
        <v>44046</v>
      </c>
      <c r="F33" s="163">
        <v>2</v>
      </c>
      <c r="G33" s="164">
        <v>0.06</v>
      </c>
      <c r="H33" s="163" t="s">
        <v>407</v>
      </c>
      <c r="I33" s="164">
        <v>0.01</v>
      </c>
      <c r="J33" s="164">
        <v>0.08</v>
      </c>
      <c r="K33" s="163" t="s">
        <v>0</v>
      </c>
      <c r="L33" s="165">
        <f t="shared" si="2"/>
        <v>-0.0830012129613586</v>
      </c>
      <c r="M33" s="163">
        <f>SUMIF('Export OPA MS'!B$2:B$251,C33,'Export OPA MS'!H$2:H$251)</f>
        <v>69.252</v>
      </c>
      <c r="N33" s="166">
        <f>HLOOKUP($N$1,Dati!$L$1:$IV$47,A33+4,FALSE)</f>
        <v>75</v>
      </c>
    </row>
    <row r="34" spans="1:14" s="167" customFormat="1" ht="9.75">
      <c r="A34" s="160">
        <f t="shared" si="0"/>
        <v>33</v>
      </c>
      <c r="B34" s="169" t="s">
        <v>458</v>
      </c>
      <c r="C34" s="163" t="s">
        <v>243</v>
      </c>
      <c r="D34" s="162">
        <v>38569</v>
      </c>
      <c r="E34" s="162">
        <v>44048</v>
      </c>
      <c r="F34" s="163">
        <v>2</v>
      </c>
      <c r="G34" s="164" t="s">
        <v>501</v>
      </c>
      <c r="H34" s="163" t="s">
        <v>407</v>
      </c>
      <c r="I34" s="164">
        <v>0.01</v>
      </c>
      <c r="J34" s="164" t="s">
        <v>356</v>
      </c>
      <c r="K34" s="163" t="s">
        <v>1</v>
      </c>
      <c r="L34" s="165">
        <f t="shared" si="2"/>
        <v>-0.06707764567738159</v>
      </c>
      <c r="M34" s="163">
        <f>SUMIF('Export OPA MS'!B$2:B$251,C34,'Export OPA MS'!H$2:H$251)</f>
        <v>68.13</v>
      </c>
      <c r="N34" s="166">
        <f>HLOOKUP($N$1,Dati!$L$1:$IV$47,A34+4,FALSE)</f>
        <v>72.7</v>
      </c>
    </row>
    <row r="35" spans="1:14" s="167" customFormat="1" ht="21.75" customHeight="1">
      <c r="A35" s="160">
        <f t="shared" si="0"/>
        <v>34</v>
      </c>
      <c r="B35" s="160" t="s">
        <v>498</v>
      </c>
      <c r="C35" s="161" t="s">
        <v>499</v>
      </c>
      <c r="D35" s="162">
        <v>38525</v>
      </c>
      <c r="E35" s="162">
        <v>44734</v>
      </c>
      <c r="F35" s="163">
        <v>3</v>
      </c>
      <c r="G35" s="164">
        <v>0.04</v>
      </c>
      <c r="H35" s="161" t="s">
        <v>547</v>
      </c>
      <c r="I35" s="164">
        <v>0.01</v>
      </c>
      <c r="J35" s="164" t="s">
        <v>502</v>
      </c>
      <c r="K35" s="163" t="s">
        <v>502</v>
      </c>
      <c r="L35" s="165">
        <f t="shared" si="2"/>
        <v>-0.11195401628103743</v>
      </c>
      <c r="M35" s="163">
        <f>SUMIF('Export OPA MS'!B$2:B$251,C35,'Export OPA MS'!H$2:H$251)</f>
        <v>68.546</v>
      </c>
      <c r="N35" s="166">
        <f>HLOOKUP($N$1,Dati!$L$1:$IV$47,A35+4,FALSE)</f>
        <v>76.22</v>
      </c>
    </row>
    <row r="36" spans="1:14" s="167" customFormat="1" ht="9.75">
      <c r="A36" s="160">
        <f t="shared" si="0"/>
        <v>35</v>
      </c>
      <c r="B36" s="160" t="s">
        <v>191</v>
      </c>
      <c r="C36" s="161" t="s">
        <v>521</v>
      </c>
      <c r="D36" s="162">
        <v>38418</v>
      </c>
      <c r="E36" s="162">
        <v>45723</v>
      </c>
      <c r="F36" s="163">
        <v>4</v>
      </c>
      <c r="G36" s="164">
        <v>0.05</v>
      </c>
      <c r="H36" s="163" t="s">
        <v>407</v>
      </c>
      <c r="I36" s="164">
        <v>0.015</v>
      </c>
      <c r="J36" s="164">
        <v>0.09</v>
      </c>
      <c r="K36" s="163" t="s">
        <v>502</v>
      </c>
      <c r="L36" s="165">
        <f t="shared" si="2"/>
        <v>-0.17066330107979247</v>
      </c>
      <c r="M36" s="163">
        <f>SUMIF('Export OPA MS'!B$2:B$251,C36,'Export OPA MS'!H$2:H$251)</f>
        <v>71.31</v>
      </c>
      <c r="N36" s="166">
        <f>HLOOKUP($N$1,Dati!$L$1:$IV$47,A36+4,FALSE)</f>
        <v>83.48</v>
      </c>
    </row>
    <row r="37" spans="1:14" s="167" customFormat="1" ht="33" customHeight="1">
      <c r="A37" s="160">
        <f t="shared" si="0"/>
        <v>36</v>
      </c>
      <c r="B37" s="169" t="s">
        <v>331</v>
      </c>
      <c r="C37" s="163" t="s">
        <v>332</v>
      </c>
      <c r="D37" s="162">
        <v>38555</v>
      </c>
      <c r="E37" s="162">
        <v>45860</v>
      </c>
      <c r="F37" s="163">
        <v>3</v>
      </c>
      <c r="G37" s="164" t="s">
        <v>354</v>
      </c>
      <c r="H37" s="163" t="s">
        <v>355</v>
      </c>
      <c r="I37" s="164">
        <v>0</v>
      </c>
      <c r="J37" s="164" t="s">
        <v>356</v>
      </c>
      <c r="K37" s="161" t="s">
        <v>82</v>
      </c>
      <c r="L37" s="165">
        <f t="shared" si="2"/>
        <v>-0.1664615049005094</v>
      </c>
      <c r="M37" s="163">
        <f>SUMIF('Export OPA MS'!B$2:B$251,C37,'Export OPA MS'!H$2:H$251)</f>
        <v>64.177</v>
      </c>
      <c r="N37" s="166">
        <f>HLOOKUP($N$1,Dati!$L$1:$IV$47,A37+4,FALSE)</f>
        <v>74.86</v>
      </c>
    </row>
    <row r="38" spans="1:14" s="167" customFormat="1" ht="9.75">
      <c r="A38" s="160">
        <f t="shared" si="0"/>
        <v>37</v>
      </c>
      <c r="B38" s="169" t="s">
        <v>351</v>
      </c>
      <c r="C38" s="163" t="s">
        <v>352</v>
      </c>
      <c r="D38" s="162">
        <v>38561</v>
      </c>
      <c r="E38" s="162">
        <v>45866</v>
      </c>
      <c r="F38" s="163">
        <v>0</v>
      </c>
      <c r="G38" s="164">
        <v>0</v>
      </c>
      <c r="H38" s="163" t="s">
        <v>372</v>
      </c>
      <c r="I38" s="164">
        <v>0.01</v>
      </c>
      <c r="J38" s="164" t="s">
        <v>502</v>
      </c>
      <c r="K38" s="161" t="s">
        <v>502</v>
      </c>
      <c r="L38" s="165">
        <f t="shared" si="2"/>
        <v>-0.13528535675351983</v>
      </c>
      <c r="M38" s="163">
        <f>SUMIF('Export OPA MS'!B$2:B$251,C38,'Export OPA MS'!H$2:H$251)</f>
        <v>65.129</v>
      </c>
      <c r="N38" s="166">
        <f>HLOOKUP($N$1,Dati!$L$1:$IV$47,A38+4,FALSE)</f>
        <v>73.94</v>
      </c>
    </row>
    <row r="39" spans="1:14" s="167" customFormat="1" ht="19.5">
      <c r="A39" s="160">
        <f t="shared" si="0"/>
        <v>38</v>
      </c>
      <c r="B39" s="169" t="s">
        <v>378</v>
      </c>
      <c r="C39" s="163" t="s">
        <v>436</v>
      </c>
      <c r="D39" s="162">
        <v>38642</v>
      </c>
      <c r="E39" s="162">
        <v>45947</v>
      </c>
      <c r="F39" s="163">
        <v>3</v>
      </c>
      <c r="G39" s="164" t="s">
        <v>379</v>
      </c>
      <c r="H39" s="163" t="s">
        <v>407</v>
      </c>
      <c r="I39" s="164">
        <v>0.01</v>
      </c>
      <c r="J39" s="164">
        <v>0.08</v>
      </c>
      <c r="K39" s="161" t="s">
        <v>380</v>
      </c>
      <c r="L39" s="165">
        <f t="shared" si="2"/>
        <v>-0.2391976532149371</v>
      </c>
      <c r="M39" s="163">
        <f>SUMIF('Export OPA MS'!B$2:B$251,C39,'Export OPA MS'!H$2:H$251)</f>
        <v>63.065</v>
      </c>
      <c r="N39" s="166">
        <f>HLOOKUP($N$1,Dati!$L$1:$IV$47,A39+4,FALSE)</f>
        <v>78.15</v>
      </c>
    </row>
    <row r="40" spans="1:14" s="167" customFormat="1" ht="19.5">
      <c r="A40" s="160">
        <f t="shared" si="0"/>
        <v>39</v>
      </c>
      <c r="B40" s="169" t="s">
        <v>364</v>
      </c>
      <c r="C40" s="163" t="s">
        <v>519</v>
      </c>
      <c r="D40" s="162">
        <v>38674</v>
      </c>
      <c r="E40" s="162">
        <v>45979</v>
      </c>
      <c r="F40" s="163">
        <v>3</v>
      </c>
      <c r="G40" s="164" t="s">
        <v>376</v>
      </c>
      <c r="H40" s="163" t="s">
        <v>355</v>
      </c>
      <c r="I40" s="164">
        <v>0</v>
      </c>
      <c r="J40" s="164" t="s">
        <v>356</v>
      </c>
      <c r="K40" s="161" t="s">
        <v>105</v>
      </c>
      <c r="L40" s="165">
        <f t="shared" si="2"/>
        <v>-0.09605947955390325</v>
      </c>
      <c r="M40" s="163">
        <f>SUMIF('Export OPA MS'!B$2:B$251,C40,'Export OPA MS'!H$2:H$251)</f>
        <v>67.25</v>
      </c>
      <c r="N40" s="166">
        <f>HLOOKUP($N$1,Dati!$L$1:$IV$47,A40+4,FALSE)</f>
        <v>73.71</v>
      </c>
    </row>
    <row r="41" spans="1:14" s="167" customFormat="1" ht="33" customHeight="1">
      <c r="A41" s="160">
        <f t="shared" si="0"/>
        <v>40</v>
      </c>
      <c r="B41" s="169" t="s">
        <v>141</v>
      </c>
      <c r="C41" s="162" t="s">
        <v>142</v>
      </c>
      <c r="D41" s="162">
        <v>38695</v>
      </c>
      <c r="E41" s="162">
        <v>46000</v>
      </c>
      <c r="F41" s="163">
        <v>3</v>
      </c>
      <c r="G41" s="164" t="s">
        <v>469</v>
      </c>
      <c r="H41" s="163" t="s">
        <v>355</v>
      </c>
      <c r="I41" s="164">
        <v>0</v>
      </c>
      <c r="J41" s="164" t="s">
        <v>356</v>
      </c>
      <c r="K41" s="161" t="s">
        <v>82</v>
      </c>
      <c r="L41" s="165">
        <f t="shared" si="2"/>
        <v>-0.24043321299638998</v>
      </c>
      <c r="M41" s="163">
        <f>SUMIF('Export OPA MS'!B$2:B$251,C41,'Export OPA MS'!H$2:H$251)</f>
        <v>69.25</v>
      </c>
      <c r="N41" s="166">
        <f>HLOOKUP($N$1,Dati!$L$1:$IV$47,A41+4,FALSE)</f>
        <v>85.9</v>
      </c>
    </row>
    <row r="42" spans="1:14" s="16" customFormat="1" ht="9.75">
      <c r="A42" s="148">
        <f t="shared" si="0"/>
        <v>41</v>
      </c>
      <c r="B42" s="156" t="s">
        <v>373</v>
      </c>
      <c r="C42" s="150" t="s">
        <v>374</v>
      </c>
      <c r="D42" s="151">
        <v>36339</v>
      </c>
      <c r="E42" s="151">
        <v>47297</v>
      </c>
      <c r="F42" s="150">
        <v>0</v>
      </c>
      <c r="G42" s="157">
        <v>0</v>
      </c>
      <c r="H42" s="150" t="s">
        <v>91</v>
      </c>
      <c r="I42" s="157">
        <v>0.0425</v>
      </c>
      <c r="J42" s="157" t="s">
        <v>502</v>
      </c>
      <c r="K42" s="150" t="s">
        <v>502</v>
      </c>
      <c r="L42" s="154"/>
      <c r="M42" s="150">
        <f>SUMIF('Export OPA MS'!B$2:B$251,C42,'Export OPA MS'!H$2:H$251)</f>
        <v>0</v>
      </c>
      <c r="N42" s="155">
        <f>HLOOKUP($N$1,Dati!$L$1:$IV$47,A42+4,FALSE)</f>
        <v>98.15</v>
      </c>
    </row>
    <row r="43" spans="1:14" s="167" customFormat="1" ht="9.75">
      <c r="A43" s="160">
        <f t="shared" si="0"/>
        <v>42</v>
      </c>
      <c r="B43" s="169" t="s">
        <v>359</v>
      </c>
      <c r="C43" s="163" t="s">
        <v>375</v>
      </c>
      <c r="D43" s="162">
        <v>38560</v>
      </c>
      <c r="E43" s="162">
        <v>49517</v>
      </c>
      <c r="F43" s="163">
        <v>3</v>
      </c>
      <c r="G43" s="164" t="s">
        <v>376</v>
      </c>
      <c r="H43" s="163" t="s">
        <v>407</v>
      </c>
      <c r="I43" s="164">
        <v>0.0125</v>
      </c>
      <c r="J43" s="164">
        <v>0.08</v>
      </c>
      <c r="K43" s="163" t="s">
        <v>528</v>
      </c>
      <c r="L43" s="165">
        <f>(M43-N43)/M43</f>
        <v>-0.13417322834645662</v>
      </c>
      <c r="M43" s="163">
        <f>SUMIF('Export OPA MS'!B$2:B$251,C43,'Export OPA MS'!H$2:H$251)</f>
        <v>63.5</v>
      </c>
      <c r="N43" s="166">
        <f>HLOOKUP($N$1,Dati!$L$1:$IV$47,A43+4,FALSE)</f>
        <v>72.02</v>
      </c>
    </row>
    <row r="44" spans="1:14" s="167" customFormat="1" ht="33" customHeight="1">
      <c r="A44" s="160">
        <f t="shared" si="0"/>
        <v>43</v>
      </c>
      <c r="B44" s="169" t="s">
        <v>143</v>
      </c>
      <c r="C44" s="163" t="s">
        <v>144</v>
      </c>
      <c r="D44" s="162">
        <v>38649</v>
      </c>
      <c r="E44" s="162">
        <v>49606</v>
      </c>
      <c r="F44" s="163">
        <v>5</v>
      </c>
      <c r="G44" s="164" t="s">
        <v>145</v>
      </c>
      <c r="H44" s="161" t="s">
        <v>497</v>
      </c>
      <c r="I44" s="164">
        <v>0</v>
      </c>
      <c r="J44" s="164">
        <v>0.07</v>
      </c>
      <c r="K44" s="161" t="s">
        <v>363</v>
      </c>
      <c r="L44" s="165">
        <f>(M44-N44)/M44</f>
        <v>-0.12903225806451613</v>
      </c>
      <c r="M44" s="163">
        <f>SUMIF('Export OPA MS'!B$2:B$251,C44,'Export OPA MS'!H$2:H$251)</f>
        <v>62</v>
      </c>
      <c r="N44" s="166">
        <f>HLOOKUP($N$1,Dati!$L$1:$IV$47,A44+4,FALSE)</f>
        <v>70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="85" zoomScaleNormal="85" workbookViewId="0" topLeftCell="A1">
      <pane ySplit="1" topLeftCell="BM2" activePane="bottomLeft" state="frozen"/>
      <selection pane="topLeft" activeCell="A1" sqref="A1"/>
      <selection pane="bottomLeft" activeCell="AA3" sqref="AA3"/>
    </sheetView>
  </sheetViews>
  <sheetFormatPr defaultColWidth="11.421875" defaultRowHeight="12.75"/>
  <cols>
    <col min="1" max="1" width="3.421875" style="6" bestFit="1" customWidth="1"/>
    <col min="2" max="2" width="16.421875" style="7" bestFit="1" customWidth="1"/>
    <col min="3" max="3" width="11.421875" style="8" bestFit="1" customWidth="1"/>
    <col min="4" max="4" width="10.00390625" style="8" bestFit="1" customWidth="1"/>
    <col min="5" max="5" width="9.140625" style="8" bestFit="1" customWidth="1"/>
    <col min="6" max="6" width="3.28125" style="8" hidden="1" customWidth="1"/>
    <col min="7" max="7" width="9.7109375" style="8" bestFit="1" customWidth="1"/>
    <col min="8" max="8" width="10.140625" style="8" bestFit="1" customWidth="1"/>
    <col min="9" max="11" width="4.421875" style="8" customWidth="1"/>
    <col min="12" max="13" width="3.7109375" style="8" customWidth="1"/>
    <col min="14" max="14" width="15.140625" style="9" hidden="1" customWidth="1"/>
    <col min="15" max="15" width="4.8515625" style="33" bestFit="1" customWidth="1"/>
    <col min="16" max="16" width="4.140625" style="33" bestFit="1" customWidth="1"/>
    <col min="17" max="17" width="17.421875" style="8" hidden="1" customWidth="1"/>
    <col min="18" max="18" width="7.28125" style="9" bestFit="1" customWidth="1"/>
    <col min="19" max="19" width="12.421875" style="9" hidden="1" customWidth="1"/>
    <col min="20" max="20" width="23.8515625" style="8" hidden="1" customWidth="1"/>
    <col min="21" max="21" width="6.421875" style="65" bestFit="1" customWidth="1"/>
    <col min="22" max="22" width="5.7109375" style="66" bestFit="1" customWidth="1"/>
    <col min="23" max="23" width="7.28125" style="66" bestFit="1" customWidth="1"/>
    <col min="24" max="24" width="7.421875" style="66" bestFit="1" customWidth="1"/>
    <col min="25" max="25" width="5.8515625" style="8" bestFit="1" customWidth="1"/>
    <col min="26" max="26" width="4.140625" style="8" bestFit="1" customWidth="1"/>
    <col min="27" max="27" width="5.7109375" style="8" bestFit="1" customWidth="1"/>
    <col min="28" max="28" width="5.00390625" style="33" bestFit="1" customWidth="1"/>
    <col min="29" max="29" width="5.8515625" style="33" bestFit="1" customWidth="1"/>
    <col min="30" max="30" width="6.00390625" style="6" bestFit="1" customWidth="1"/>
    <col min="31" max="16384" width="20.8515625" style="6" customWidth="1"/>
  </cols>
  <sheetData>
    <row r="1" spans="1:29" ht="69" customHeight="1">
      <c r="A1" s="48" t="s">
        <v>111</v>
      </c>
      <c r="B1" s="3" t="s">
        <v>424</v>
      </c>
      <c r="C1" s="4" t="s">
        <v>139</v>
      </c>
      <c r="D1" s="2" t="s">
        <v>140</v>
      </c>
      <c r="E1" s="2" t="s">
        <v>5</v>
      </c>
      <c r="F1" s="78" t="s">
        <v>132</v>
      </c>
      <c r="G1" s="49" t="s">
        <v>112</v>
      </c>
      <c r="H1" s="49" t="s">
        <v>340</v>
      </c>
      <c r="I1" s="186" t="s">
        <v>133</v>
      </c>
      <c r="J1" s="187"/>
      <c r="K1" s="187"/>
      <c r="L1" s="187"/>
      <c r="M1" s="188"/>
      <c r="N1" s="1" t="s">
        <v>459</v>
      </c>
      <c r="O1" s="50" t="s">
        <v>134</v>
      </c>
      <c r="P1" s="50" t="s">
        <v>113</v>
      </c>
      <c r="Q1" s="2" t="s">
        <v>6</v>
      </c>
      <c r="R1" s="1" t="s">
        <v>7</v>
      </c>
      <c r="S1" s="1" t="s">
        <v>8</v>
      </c>
      <c r="T1" s="2" t="s">
        <v>9</v>
      </c>
      <c r="U1" s="51" t="s">
        <v>127</v>
      </c>
      <c r="V1" s="52" t="s">
        <v>114</v>
      </c>
      <c r="W1" s="53" t="s">
        <v>115</v>
      </c>
      <c r="X1" s="53" t="s">
        <v>135</v>
      </c>
      <c r="Y1" s="79" t="s">
        <v>136</v>
      </c>
      <c r="Z1" s="54" t="s">
        <v>53</v>
      </c>
      <c r="AA1" s="68" t="s">
        <v>461</v>
      </c>
      <c r="AB1" s="80" t="s">
        <v>118</v>
      </c>
      <c r="AC1" s="69">
        <v>39032</v>
      </c>
    </row>
    <row r="2" spans="1:29" s="58" customFormat="1" ht="12" customHeight="1" thickBot="1">
      <c r="A2" s="55"/>
      <c r="B2" s="56" t="s">
        <v>119</v>
      </c>
      <c r="C2" s="70" t="s">
        <v>120</v>
      </c>
      <c r="D2" s="71">
        <v>38200</v>
      </c>
      <c r="E2" s="71">
        <v>42036</v>
      </c>
      <c r="F2" s="70"/>
      <c r="G2" s="72">
        <f>_XLL.DATA.CED.PREC($AC$1,E2,1)</f>
        <v>38749</v>
      </c>
      <c r="H2" s="57"/>
      <c r="I2" s="70">
        <v>4.25</v>
      </c>
      <c r="J2" s="70"/>
      <c r="K2" s="70"/>
      <c r="L2" s="70"/>
      <c r="M2" s="70"/>
      <c r="N2" s="74"/>
      <c r="O2" s="73"/>
      <c r="P2" s="73"/>
      <c r="Q2" s="70"/>
      <c r="R2" s="74">
        <v>0.0425</v>
      </c>
      <c r="S2" s="74"/>
      <c r="T2" s="70"/>
      <c r="U2" s="75">
        <f>_XLL.FRAZIONE.ANNO($AC$1,G2,1)*I2*0.875</f>
        <v>2.8833047945205483</v>
      </c>
      <c r="V2" s="76"/>
      <c r="W2" s="73">
        <f>R2*0.875*100</f>
        <v>3.7187500000000004</v>
      </c>
      <c r="X2" s="76">
        <f>_XLL.FRAZIONE.ANNO($AC$1,E2)*W2-U2</f>
        <v>27.69308409436834</v>
      </c>
      <c r="Y2" s="73">
        <f aca="true" t="shared" si="0" ref="Y2:Y30">IF(AC2&gt;=100,X2+(100-AC2),X2+0.875*(100-AC2))</f>
        <v>25.063084094368346</v>
      </c>
      <c r="Z2" s="73">
        <f>(Y2/AC2*100)/_XLL.FRAZIONE.ANNO($AC$1,E2)</f>
        <v>2.9700993183242237</v>
      </c>
      <c r="AA2" s="77"/>
      <c r="AB2" s="81">
        <v>0</v>
      </c>
      <c r="AC2" s="73">
        <v>102.63</v>
      </c>
    </row>
    <row r="3" spans="1:30" s="16" customFormat="1" ht="12" customHeight="1">
      <c r="A3" s="10">
        <v>12</v>
      </c>
      <c r="B3" s="10" t="s">
        <v>384</v>
      </c>
      <c r="C3" s="17" t="s">
        <v>385</v>
      </c>
      <c r="D3" s="13">
        <v>38408</v>
      </c>
      <c r="E3" s="13">
        <v>42060</v>
      </c>
      <c r="F3" s="19">
        <v>2</v>
      </c>
      <c r="G3" s="59">
        <f>_XLL.DATA.CED.PREC($AC$1,E3,1)</f>
        <v>38773</v>
      </c>
      <c r="H3" s="59">
        <v>39138</v>
      </c>
      <c r="I3" s="19">
        <v>4</v>
      </c>
      <c r="J3" s="19">
        <v>4</v>
      </c>
      <c r="K3" s="19"/>
      <c r="L3" s="19"/>
      <c r="M3" s="19"/>
      <c r="N3" s="22">
        <v>0.04</v>
      </c>
      <c r="O3" s="60">
        <f>IF(_XLL.FRAZIONE.ANNO(D3,$AC$1)&lt;1,SUM(I3:M3),IF(_XLL.FRAZIONE.ANNO(D3,$AC$1)&lt;2,SUM(J3:M3),IF(_XLL.FRAZIONE.ANNO(D3,$AC$1)&lt;3,SUM(K3:M3),IF(_XLL.FRAZIONE.ANNO(D3,$AC$1)&lt;4,SUM(L3:M3),IF(_XLL.FRAZIONE.ANNO(D3,$AC$1)&lt;5,SUM(L3:M3))))))</f>
        <v>4</v>
      </c>
      <c r="P3" s="63">
        <v>3</v>
      </c>
      <c r="Q3" s="19" t="s">
        <v>460</v>
      </c>
      <c r="R3" s="22">
        <v>0.015</v>
      </c>
      <c r="S3" s="22" t="s">
        <v>502</v>
      </c>
      <c r="T3" s="12" t="s">
        <v>408</v>
      </c>
      <c r="U3" s="61">
        <f>_XLL.FRAZIONE.ANNO($AC$1,G3,1)*I3*0.875</f>
        <v>2.4835616438356163</v>
      </c>
      <c r="V3" s="62">
        <f aca="true" t="shared" si="1" ref="V3:V9">P3*$AB$2</f>
        <v>0</v>
      </c>
      <c r="W3" s="63">
        <f aca="true" t="shared" si="2" ref="W3:W9">IF(V3&gt;R3*100,V3,R3*100)*0.875</f>
        <v>1.3125</v>
      </c>
      <c r="X3" s="62">
        <f>_XLL.FRAZIONE.ANNO(H3,E3)*W3-U3+O3*0.875</f>
        <v>11.516438356164384</v>
      </c>
      <c r="Y3" s="47">
        <f t="shared" si="0"/>
        <v>24.641438356164386</v>
      </c>
      <c r="Z3" s="47">
        <f>(Y3/AC3*100)/_XLL.FRAZIONE.ANNO($AC$1,E3)</f>
        <v>3.497444333787722</v>
      </c>
      <c r="AA3" s="67">
        <f aca="true" t="shared" si="3" ref="AA3:AA9">Z3-$Z$2</f>
        <v>0.5273450154634984</v>
      </c>
      <c r="AB3" s="82"/>
      <c r="AC3" s="28">
        <f>VLOOKUP(C3,Dati!$C$5:$IV$47,MATCH($AC$1,Dati!$C$1:$IV$1,FALSE),FALSE)</f>
        <v>85</v>
      </c>
      <c r="AD3" s="58"/>
    </row>
    <row r="4" spans="1:30" s="16" customFormat="1" ht="12" customHeight="1">
      <c r="A4" s="10">
        <v>11</v>
      </c>
      <c r="B4" s="10" t="s">
        <v>382</v>
      </c>
      <c r="C4" s="17" t="s">
        <v>383</v>
      </c>
      <c r="D4" s="18">
        <v>38387</v>
      </c>
      <c r="E4" s="18">
        <v>42039</v>
      </c>
      <c r="F4" s="19">
        <v>2</v>
      </c>
      <c r="G4" s="59">
        <f>_XLL.DATA.CED.PREC($AC$1,E4,1)</f>
        <v>38752</v>
      </c>
      <c r="H4" s="59">
        <v>39117</v>
      </c>
      <c r="I4" s="19">
        <v>5</v>
      </c>
      <c r="J4" s="19">
        <v>4</v>
      </c>
      <c r="K4" s="19"/>
      <c r="L4" s="19"/>
      <c r="M4" s="19"/>
      <c r="N4" s="23" t="s">
        <v>168</v>
      </c>
      <c r="O4" s="60">
        <f>IF(_XLL.FRAZIONE.ANNO(D4,$AC$1)&lt;1,SUM(I4:M4),IF(_XLL.FRAZIONE.ANNO(D4,$AC$1)&lt;2,SUM(J4:M4),IF(_XLL.FRAZIONE.ANNO(D4,$AC$1)&lt;3,SUM(K4:M4),IF(_XLL.FRAZIONE.ANNO(D4,$AC$1)&lt;4,SUM(L4:M4),IF(_XLL.FRAZIONE.ANNO(D4,$AC$1)&lt;5,SUM(L4:M4))))))</f>
        <v>4</v>
      </c>
      <c r="P4" s="60">
        <v>3</v>
      </c>
      <c r="Q4" s="19" t="s">
        <v>460</v>
      </c>
      <c r="R4" s="22">
        <v>0.02</v>
      </c>
      <c r="S4" s="22" t="s">
        <v>502</v>
      </c>
      <c r="T4" s="19" t="s">
        <v>502</v>
      </c>
      <c r="U4" s="61">
        <f>_XLL.FRAZIONE.ANNO($AC$1,G4,1)*I4*0.875</f>
        <v>3.3561643835616435</v>
      </c>
      <c r="V4" s="62">
        <f t="shared" si="1"/>
        <v>0</v>
      </c>
      <c r="W4" s="63">
        <f t="shared" si="2"/>
        <v>1.75</v>
      </c>
      <c r="X4" s="62">
        <f>_XLL.FRAZIONE.ANNO(H4,E4)*W4-U4+O4*0.875</f>
        <v>14.143835616438356</v>
      </c>
      <c r="Y4" s="47">
        <f t="shared" si="0"/>
        <v>24.643835616438356</v>
      </c>
      <c r="Z4" s="47">
        <f>(Y4/AC4*100)/_XLL.FRAZIONE.ANNO($AC$1,E4)</f>
        <v>3.402487045499727</v>
      </c>
      <c r="AA4" s="67">
        <f t="shared" si="3"/>
        <v>0.4323877271755032</v>
      </c>
      <c r="AB4" s="82"/>
      <c r="AC4" s="28">
        <f>VLOOKUP(C4,Dati!$C$5:$IV$47,MATCH($AC$1,Dati!$C$1:$IV$1,FALSE),FALSE)</f>
        <v>88</v>
      </c>
      <c r="AD4" s="58"/>
    </row>
    <row r="5" spans="1:30" s="16" customFormat="1" ht="12" customHeight="1">
      <c r="A5" s="10">
        <v>16</v>
      </c>
      <c r="B5" s="11" t="s">
        <v>524</v>
      </c>
      <c r="C5" s="12" t="s">
        <v>525</v>
      </c>
      <c r="D5" s="13">
        <v>38495</v>
      </c>
      <c r="E5" s="13">
        <v>42878</v>
      </c>
      <c r="F5" s="19">
        <v>3</v>
      </c>
      <c r="G5" s="59">
        <f>_XLL.DATA.CED.PREC($AC$1,E5,1)</f>
        <v>38860</v>
      </c>
      <c r="H5" s="59">
        <v>39591</v>
      </c>
      <c r="I5" s="19">
        <v>4</v>
      </c>
      <c r="J5" s="19">
        <v>4</v>
      </c>
      <c r="K5" s="19">
        <v>4</v>
      </c>
      <c r="L5" s="19"/>
      <c r="M5" s="19"/>
      <c r="N5" s="22">
        <v>0.04</v>
      </c>
      <c r="O5" s="60">
        <f>IF(_XLL.FRAZIONE.ANNO(D5,$AC$1)&lt;1,SUM(I5:M5),IF(_XLL.FRAZIONE.ANNO(D5,$AC$1)&lt;2,SUM(J5:M5),IF(_XLL.FRAZIONE.ANNO(D5,$AC$1)&lt;3,SUM(K5:M5),IF(_XLL.FRAZIONE.ANNO(D5,$AC$1)&lt;4,SUM(L5:M5),IF(_XLL.FRAZIONE.ANNO(D5,$AC$1)&lt;5,SUM(L5:M5))))))</f>
        <v>8</v>
      </c>
      <c r="P5" s="63">
        <v>3</v>
      </c>
      <c r="Q5" s="19" t="s">
        <v>460</v>
      </c>
      <c r="R5" s="22">
        <v>0.01</v>
      </c>
      <c r="S5" s="22" t="s">
        <v>502</v>
      </c>
      <c r="T5" s="12" t="s">
        <v>457</v>
      </c>
      <c r="U5" s="61">
        <f>_XLL.FRAZIONE.ANNO($AC$1,G5,1)*I5*0.875</f>
        <v>1.6493150684931508</v>
      </c>
      <c r="V5" s="62">
        <f t="shared" si="1"/>
        <v>0</v>
      </c>
      <c r="W5" s="63">
        <f t="shared" si="2"/>
        <v>0.875</v>
      </c>
      <c r="X5" s="62">
        <f>_XLL.FRAZIONE.ANNO(H5,E5)*W5-U5+O5*0.875</f>
        <v>13.22568493150685</v>
      </c>
      <c r="Y5" s="47">
        <f t="shared" si="0"/>
        <v>28.538184931506848</v>
      </c>
      <c r="Z5" s="47">
        <f>(Y5/AC5*100)/_XLL.FRAZIONE.ANNO($AC$1,E5)</f>
        <v>3.2840258839478533</v>
      </c>
      <c r="AA5" s="67">
        <f t="shared" si="3"/>
        <v>0.31392656562362964</v>
      </c>
      <c r="AB5" s="82"/>
      <c r="AC5" s="28">
        <f>VLOOKUP(C5,Dati!$C$5:$IV$47,MATCH($AC$1,Dati!$C$1:$IV$1,FALSE),FALSE)</f>
        <v>82.5</v>
      </c>
      <c r="AD5" s="58"/>
    </row>
    <row r="6" spans="1:30" s="16" customFormat="1" ht="12" customHeight="1">
      <c r="A6" s="10">
        <v>14</v>
      </c>
      <c r="B6" s="10" t="s">
        <v>522</v>
      </c>
      <c r="C6" s="17" t="s">
        <v>523</v>
      </c>
      <c r="D6" s="13">
        <v>38142</v>
      </c>
      <c r="E6" s="13">
        <v>42159</v>
      </c>
      <c r="F6" s="19">
        <v>3</v>
      </c>
      <c r="G6" s="59">
        <f>_XLL.DATA.CED.PREC($AC$1,E6,1)</f>
        <v>38872</v>
      </c>
      <c r="H6" s="59">
        <v>39237</v>
      </c>
      <c r="I6" s="19">
        <v>6</v>
      </c>
      <c r="J6" s="19">
        <v>5</v>
      </c>
      <c r="K6" s="19">
        <v>4</v>
      </c>
      <c r="L6" s="19"/>
      <c r="M6" s="19"/>
      <c r="N6" s="22" t="s">
        <v>465</v>
      </c>
      <c r="O6" s="60">
        <f>IF(_XLL.FRAZIONE.ANNO(D6,$AC$1)&lt;1,SUM(I6:M6),IF(_XLL.FRAZIONE.ANNO(D6,$AC$1)&lt;2,SUM(J6:M6),IF(_XLL.FRAZIONE.ANNO(D6,$AC$1)&lt;3,SUM(K6:M6),IF(_XLL.FRAZIONE.ANNO(D6,$AC$1)&lt;4,SUM(L6:M6),IF(_XLL.FRAZIONE.ANNO(D6,$AC$1)&lt;5,SUM(L6:M6))))))</f>
        <v>4</v>
      </c>
      <c r="P6" s="63">
        <v>3.25</v>
      </c>
      <c r="Q6" s="19" t="s">
        <v>466</v>
      </c>
      <c r="R6" s="22">
        <v>0</v>
      </c>
      <c r="S6" s="22" t="s">
        <v>408</v>
      </c>
      <c r="T6" s="12" t="s">
        <v>406</v>
      </c>
      <c r="U6" s="61">
        <f>_XLL.FRAZIONE.ANNO($AC$1,G6,1)*I6*0.875</f>
        <v>2.3013698630136985</v>
      </c>
      <c r="V6" s="62">
        <f t="shared" si="1"/>
        <v>0</v>
      </c>
      <c r="W6" s="63">
        <f t="shared" si="2"/>
        <v>0</v>
      </c>
      <c r="X6" s="62">
        <f>_XLL.FRAZIONE.ANNO(H6,E6)*W6-U6+O6*0.875</f>
        <v>1.1986301369863015</v>
      </c>
      <c r="Y6" s="47">
        <f t="shared" si="0"/>
        <v>15.198630136986301</v>
      </c>
      <c r="Z6" s="47">
        <f>(Y6/AC6*100)/_XLL.FRAZIONE.ANNO($AC$1,E6)</f>
        <v>2.1127793156461196</v>
      </c>
      <c r="AA6" s="67">
        <f t="shared" si="3"/>
        <v>-0.857320002678104</v>
      </c>
      <c r="AB6" s="82"/>
      <c r="AC6" s="28">
        <f>VLOOKUP(C6,Dati!$C$5:$IV$47,MATCH($AC$1,Dati!$C$1:$IV$1,FALSE),FALSE)</f>
        <v>84</v>
      </c>
      <c r="AD6" s="58"/>
    </row>
    <row r="7" spans="1:30" s="16" customFormat="1" ht="12" customHeight="1">
      <c r="A7" s="10">
        <v>7</v>
      </c>
      <c r="B7" s="10" t="s">
        <v>308</v>
      </c>
      <c r="C7" s="17" t="s">
        <v>309</v>
      </c>
      <c r="D7" s="18">
        <v>38076</v>
      </c>
      <c r="E7" s="18">
        <v>41728</v>
      </c>
      <c r="F7" s="19">
        <v>3</v>
      </c>
      <c r="G7" s="59">
        <f>_XLL.DATA.CED.PREC($AC$1,E7,1)</f>
        <v>38806</v>
      </c>
      <c r="H7" s="59">
        <v>39171</v>
      </c>
      <c r="I7" s="19">
        <v>4.75</v>
      </c>
      <c r="J7" s="19">
        <v>4.75</v>
      </c>
      <c r="K7" s="19">
        <v>4.75</v>
      </c>
      <c r="L7" s="19"/>
      <c r="M7" s="19"/>
      <c r="N7" s="22">
        <v>0.0475</v>
      </c>
      <c r="O7" s="60">
        <f>IF(_XLL.FRAZIONE.ANNO(D7,$AC$1)&lt;1,SUM(I7:M7),IF(_XLL.FRAZIONE.ANNO(D7,$AC$1)&lt;2,SUM(J7:M7),IF(_XLL.FRAZIONE.ANNO(D7,$AC$1)&lt;3,SUM(K7:M7),IF(_XLL.FRAZIONE.ANNO(D7,$AC$1)&lt;4,SUM(L7:M7),IF(_XLL.FRAZIONE.ANNO(D7,$AC$1)&lt;5,SUM(L7:M7))))))</f>
        <v>4.75</v>
      </c>
      <c r="P7" s="63">
        <v>3</v>
      </c>
      <c r="Q7" s="19" t="s">
        <v>460</v>
      </c>
      <c r="R7" s="22">
        <v>0</v>
      </c>
      <c r="S7" s="22" t="s">
        <v>502</v>
      </c>
      <c r="T7" s="19" t="s">
        <v>520</v>
      </c>
      <c r="U7" s="61">
        <f>_XLL.FRAZIONE.ANNO($AC$1,G7,1)*I7*0.875</f>
        <v>2.573458904109589</v>
      </c>
      <c r="V7" s="62">
        <f t="shared" si="1"/>
        <v>0</v>
      </c>
      <c r="W7" s="63">
        <f t="shared" si="2"/>
        <v>0</v>
      </c>
      <c r="X7" s="62">
        <f>_XLL.FRAZIONE.ANNO(H7,E7)*W7-U7+O7*0.875</f>
        <v>1.582791095890411</v>
      </c>
      <c r="Y7" s="47">
        <f t="shared" si="0"/>
        <v>15.407791095890408</v>
      </c>
      <c r="Z7" s="47">
        <f>(Y7/AC7*100)/_XLL.FRAZIONE.ANNO($AC$1,E7)</f>
        <v>2.477493099007872</v>
      </c>
      <c r="AA7" s="67">
        <f t="shared" si="3"/>
        <v>-0.4926062193163516</v>
      </c>
      <c r="AB7" s="82"/>
      <c r="AC7" s="28">
        <f>VLOOKUP(C7,Dati!$C$5:$IV$47,MATCH($AC$1,Dati!$C$1:$IV$1,FALSE),FALSE)</f>
        <v>84.2</v>
      </c>
      <c r="AD7" s="58"/>
    </row>
    <row r="8" spans="1:29" s="16" customFormat="1" ht="12" customHeight="1">
      <c r="A8" s="10">
        <v>13</v>
      </c>
      <c r="B8" s="10" t="s">
        <v>306</v>
      </c>
      <c r="C8" s="17" t="s">
        <v>307</v>
      </c>
      <c r="D8" s="13">
        <v>38120</v>
      </c>
      <c r="E8" s="13">
        <v>42137</v>
      </c>
      <c r="F8" s="19">
        <v>3</v>
      </c>
      <c r="G8" s="59">
        <f>_XLL.DATA.CED.PREC($AC$1,E8,1)</f>
        <v>38850</v>
      </c>
      <c r="H8" s="59">
        <v>39215</v>
      </c>
      <c r="I8" s="19">
        <v>5</v>
      </c>
      <c r="J8" s="19">
        <v>4</v>
      </c>
      <c r="K8" s="19">
        <v>4</v>
      </c>
      <c r="L8" s="19"/>
      <c r="M8" s="19"/>
      <c r="N8" s="23" t="s">
        <v>167</v>
      </c>
      <c r="O8" s="60">
        <f>IF(_XLL.FRAZIONE.ANNO(D8,$AC$1)&lt;1,SUM(I8:M8),IF(_XLL.FRAZIONE.ANNO(D8,$AC$1)&lt;2,SUM(J8:M8),IF(_XLL.FRAZIONE.ANNO(D8,$AC$1)&lt;3,SUM(K8:M8),IF(_XLL.FRAZIONE.ANNO(D8,$AC$1)&lt;4,SUM(L8:M8),IF(_XLL.FRAZIONE.ANNO(D8,$AC$1)&lt;5,SUM(L8:M8))))))</f>
        <v>4</v>
      </c>
      <c r="P8" s="60">
        <v>3</v>
      </c>
      <c r="Q8" s="19" t="s">
        <v>460</v>
      </c>
      <c r="R8" s="22">
        <v>0</v>
      </c>
      <c r="S8" s="22" t="s">
        <v>408</v>
      </c>
      <c r="T8" s="12" t="s">
        <v>406</v>
      </c>
      <c r="U8" s="61">
        <f>_XLL.FRAZIONE.ANNO($AC$1,G8,1)*I8*0.875</f>
        <v>2.1815068493150687</v>
      </c>
      <c r="V8" s="62">
        <f t="shared" si="1"/>
        <v>0</v>
      </c>
      <c r="W8" s="63">
        <f t="shared" si="2"/>
        <v>0</v>
      </c>
      <c r="X8" s="62">
        <f>_XLL.FRAZIONE.ANNO(H8,E8)*W8-U8+O8*0.875</f>
        <v>1.3184931506849313</v>
      </c>
      <c r="Y8" s="47">
        <f t="shared" si="0"/>
        <v>14.530993150684926</v>
      </c>
      <c r="Z8" s="47">
        <f>(Y8/AC8*100)/_XLL.FRAZIONE.ANNO($AC$1,E8)</f>
        <v>2.0122638360597023</v>
      </c>
      <c r="AA8" s="67">
        <f t="shared" si="3"/>
        <v>-0.9578354822645214</v>
      </c>
      <c r="AB8" s="82"/>
      <c r="AC8" s="28">
        <f>VLOOKUP(C8,Dati!$C$5:$IV$47,MATCH($AC$1,Dati!$C$1:$IV$1,FALSE),FALSE)</f>
        <v>84.9</v>
      </c>
    </row>
    <row r="9" spans="1:29" s="16" customFormat="1" ht="12" customHeight="1">
      <c r="A9" s="10">
        <v>15</v>
      </c>
      <c r="B9" s="10" t="s">
        <v>428</v>
      </c>
      <c r="C9" s="17" t="s">
        <v>429</v>
      </c>
      <c r="D9" s="13">
        <v>38530</v>
      </c>
      <c r="E9" s="13">
        <v>42548</v>
      </c>
      <c r="F9" s="19">
        <v>2</v>
      </c>
      <c r="G9" s="59">
        <f>_XLL.DATA.CED.PREC($AC$1,E9,1)</f>
        <v>38895</v>
      </c>
      <c r="H9" s="59">
        <v>39626</v>
      </c>
      <c r="I9" s="19">
        <v>4</v>
      </c>
      <c r="J9" s="19">
        <v>4</v>
      </c>
      <c r="K9" s="19"/>
      <c r="L9" s="19"/>
      <c r="M9" s="19"/>
      <c r="N9" s="22">
        <v>0.04</v>
      </c>
      <c r="O9" s="60">
        <f>IF(_XLL.FRAZIONE.ANNO(D9,$AC$1)&lt;1,SUM(I9:M9),IF(_XLL.FRAZIONE.ANNO(D9,$AC$1)&lt;2,SUM(J9:M9),IF(_XLL.FRAZIONE.ANNO(D9,$AC$1)&lt;3,SUM(K9:M9),IF(_XLL.FRAZIONE.ANNO(D9,$AC$1)&lt;4,SUM(L9:M9),IF(_XLL.FRAZIONE.ANNO(D9,$AC$1)&lt;5,SUM(L9:M9))))))</f>
        <v>4</v>
      </c>
      <c r="P9" s="63">
        <v>3</v>
      </c>
      <c r="Q9" s="19" t="s">
        <v>460</v>
      </c>
      <c r="R9" s="22">
        <v>0</v>
      </c>
      <c r="S9" s="22" t="s">
        <v>408</v>
      </c>
      <c r="T9" s="12" t="s">
        <v>456</v>
      </c>
      <c r="U9" s="61">
        <f>_XLL.FRAZIONE.ANNO($AC$1,G9,1)*I9*0.875</f>
        <v>1.3136986301369864</v>
      </c>
      <c r="V9" s="62">
        <f t="shared" si="1"/>
        <v>0</v>
      </c>
      <c r="W9" s="63">
        <f t="shared" si="2"/>
        <v>0</v>
      </c>
      <c r="X9" s="62">
        <f>_XLL.FRAZIONE.ANNO(H9,E9)*W9-U9+O9*0.875</f>
        <v>2.1863013698630134</v>
      </c>
      <c r="Y9" s="47">
        <f t="shared" si="0"/>
        <v>15.757551369863018</v>
      </c>
      <c r="Z9" s="47">
        <f>(Y9/AC9*100)/_XLL.FRAZIONE.ANNO($AC$1,E9)</f>
        <v>1.9371237414475948</v>
      </c>
      <c r="AA9" s="67">
        <f t="shared" si="3"/>
        <v>-1.0329755768766289</v>
      </c>
      <c r="AB9" s="82"/>
      <c r="AC9" s="28">
        <f>VLOOKUP(C9,Dati!$C$5:$IV$47,MATCH($AC$1,Dati!$C$1:$IV$1,FALSE),FALSE)</f>
        <v>84.49</v>
      </c>
    </row>
    <row r="10" spans="1:29" s="16" customFormat="1" ht="12" customHeight="1" thickBot="1">
      <c r="A10" s="55"/>
      <c r="B10" s="56" t="s">
        <v>121</v>
      </c>
      <c r="C10" s="70" t="s">
        <v>122</v>
      </c>
      <c r="D10" s="71">
        <v>38018</v>
      </c>
      <c r="E10" s="71">
        <v>43862</v>
      </c>
      <c r="F10" s="70"/>
      <c r="G10" s="72">
        <f>_XLL.DATA.CED.PREC($AC$1,E10,1)</f>
        <v>38749</v>
      </c>
      <c r="H10" s="57"/>
      <c r="I10" s="70">
        <v>4.25</v>
      </c>
      <c r="J10" s="70"/>
      <c r="K10" s="70"/>
      <c r="L10" s="70"/>
      <c r="M10" s="70"/>
      <c r="N10" s="74"/>
      <c r="O10" s="73"/>
      <c r="P10" s="73"/>
      <c r="Q10" s="70"/>
      <c r="R10" s="74">
        <v>0.0425</v>
      </c>
      <c r="S10" s="74"/>
      <c r="T10" s="70"/>
      <c r="U10" s="75">
        <f>_XLL.FRAZIONE.ANNO($AC$1,G10,1)*I10*0.875</f>
        <v>2.8833047945205483</v>
      </c>
      <c r="V10" s="76"/>
      <c r="W10" s="73">
        <f>R10*0.875*100</f>
        <v>3.7187500000000004</v>
      </c>
      <c r="X10" s="76">
        <f>_XLL.FRAZIONE.ANNO($AC$1,E10)*W10-U10</f>
        <v>46.286834094368345</v>
      </c>
      <c r="Y10" s="73">
        <f t="shared" si="0"/>
        <v>41.41683409436834</v>
      </c>
      <c r="Z10" s="73">
        <f>(Y10/AC10*100)/_XLL.FRAZIONE.ANNO($AC$1,E10)</f>
        <v>2.9869034078151584</v>
      </c>
      <c r="AA10" s="77"/>
      <c r="AB10" s="81">
        <v>0</v>
      </c>
      <c r="AC10" s="73">
        <v>104.87</v>
      </c>
    </row>
    <row r="11" spans="1:29" s="16" customFormat="1" ht="12" customHeight="1">
      <c r="A11" s="10">
        <v>34</v>
      </c>
      <c r="B11" s="10" t="s">
        <v>498</v>
      </c>
      <c r="C11" s="17" t="s">
        <v>499</v>
      </c>
      <c r="D11" s="13">
        <v>38525</v>
      </c>
      <c r="E11" s="13">
        <v>44734</v>
      </c>
      <c r="F11" s="19">
        <v>3</v>
      </c>
      <c r="G11" s="59">
        <f>_XLL.DATA.CED.PREC($AC$1,E11,1)</f>
        <v>38890</v>
      </c>
      <c r="H11" s="59">
        <v>39621</v>
      </c>
      <c r="I11" s="19">
        <v>4</v>
      </c>
      <c r="J11" s="19">
        <v>4</v>
      </c>
      <c r="K11" s="19">
        <v>4</v>
      </c>
      <c r="L11" s="19"/>
      <c r="M11" s="19"/>
      <c r="N11" s="22">
        <v>0.04</v>
      </c>
      <c r="O11" s="60">
        <f>IF(_XLL.FRAZIONE.ANNO(D11,$AC$1)&lt;1,SUM(I11:M11),IF(_XLL.FRAZIONE.ANNO(D11,$AC$1)&lt;2,SUM(J11:M11),IF(_XLL.FRAZIONE.ANNO(D11,$AC$1)&lt;3,SUM(K11:M11),IF(_XLL.FRAZIONE.ANNO(D11,$AC$1)&lt;4,SUM(L11:M11),IF(_XLL.FRAZIONE.ANNO(D11,$AC$1)&lt;5,SUM(L11:M11))))))</f>
        <v>8</v>
      </c>
      <c r="P11" s="63">
        <v>4</v>
      </c>
      <c r="Q11" s="25" t="s">
        <v>242</v>
      </c>
      <c r="R11" s="22">
        <v>0.01</v>
      </c>
      <c r="S11" s="22" t="s">
        <v>502</v>
      </c>
      <c r="T11" s="19" t="s">
        <v>502</v>
      </c>
      <c r="U11" s="61">
        <f>_XLL.FRAZIONE.ANNO($AC$1,G11,1)*I11*0.875</f>
        <v>1.3616438356164384</v>
      </c>
      <c r="V11" s="62">
        <f aca="true" t="shared" si="4" ref="V11:V22">P11*$AB$10</f>
        <v>0</v>
      </c>
      <c r="W11" s="63">
        <f aca="true" t="shared" si="5" ref="W11:W22">IF(V11&gt;R11*100,V11,R11*100)*0.875</f>
        <v>0.875</v>
      </c>
      <c r="X11" s="62">
        <f>_XLL.FRAZIONE.ANNO(H11,E11)*W11-U11+O11*0.875</f>
        <v>17.88835616438356</v>
      </c>
      <c r="Y11" s="47">
        <f t="shared" si="0"/>
        <v>35.03835616438356</v>
      </c>
      <c r="Z11" s="47">
        <f>(Y11/AC11*100)/_XLL.FRAZIONE.ANNO($AC$1,E11)</f>
        <v>2.7911076664308063</v>
      </c>
      <c r="AA11" s="67">
        <f aca="true" t="shared" si="6" ref="AA11:AA22">Z11-$Z$10</f>
        <v>-0.19579574138435207</v>
      </c>
      <c r="AB11" s="82"/>
      <c r="AC11" s="28">
        <f>VLOOKUP(C11,Dati!$C$5:$IV$47,MATCH($AC$1,Dati!$C$1:$IV$1,FALSE),FALSE)</f>
        <v>80.4</v>
      </c>
    </row>
    <row r="12" spans="1:29" s="16" customFormat="1" ht="12" customHeight="1">
      <c r="A12" s="10">
        <v>23</v>
      </c>
      <c r="B12" s="10" t="s">
        <v>442</v>
      </c>
      <c r="C12" s="17" t="s">
        <v>443</v>
      </c>
      <c r="D12" s="13">
        <v>38511</v>
      </c>
      <c r="E12" s="13">
        <v>43990</v>
      </c>
      <c r="F12" s="19">
        <v>2</v>
      </c>
      <c r="G12" s="59">
        <f>_XLL.DATA.CED.PREC($AC$1,E12,1)</f>
        <v>38876</v>
      </c>
      <c r="H12" s="59">
        <v>39241</v>
      </c>
      <c r="I12" s="19">
        <v>7</v>
      </c>
      <c r="J12" s="19">
        <v>5</v>
      </c>
      <c r="K12" s="19"/>
      <c r="L12" s="19"/>
      <c r="M12" s="19"/>
      <c r="N12" s="22" t="s">
        <v>377</v>
      </c>
      <c r="O12" s="60">
        <f>IF(_XLL.FRAZIONE.ANNO(D12,$AC$1)&lt;1,SUM(I12:M12),IF(_XLL.FRAZIONE.ANNO(D12,$AC$1)&lt;2,SUM(J12:M12),IF(_XLL.FRAZIONE.ANNO(D12,$AC$1)&lt;3,SUM(K12:M12),IF(_XLL.FRAZIONE.ANNO(D12,$AC$1)&lt;4,SUM(L12:M12),IF(_XLL.FRAZIONE.ANNO(D12,$AC$1)&lt;5,SUM(L12:M12))))))</f>
        <v>5</v>
      </c>
      <c r="P12" s="63">
        <v>5</v>
      </c>
      <c r="Q12" s="19" t="s">
        <v>355</v>
      </c>
      <c r="R12" s="22">
        <v>0</v>
      </c>
      <c r="S12" s="22" t="s">
        <v>356</v>
      </c>
      <c r="T12" s="21" t="s">
        <v>166</v>
      </c>
      <c r="U12" s="61">
        <f>_XLL.FRAZIONE.ANNO($AC$1,G12,1)*I12*0.875</f>
        <v>2.6178082191780825</v>
      </c>
      <c r="V12" s="62">
        <f t="shared" si="4"/>
        <v>0</v>
      </c>
      <c r="W12" s="63">
        <f t="shared" si="5"/>
        <v>0</v>
      </c>
      <c r="X12" s="62">
        <f>_XLL.FRAZIONE.ANNO(H12,E12)*W12-U12+O12*0.875</f>
        <v>1.7571917808219175</v>
      </c>
      <c r="Y12" s="47">
        <f t="shared" si="0"/>
        <v>19.082191780821912</v>
      </c>
      <c r="Z12" s="47">
        <f>(Y12/AC12*100)/_XLL.FRAZIONE.ANNO($AC$1,E12)</f>
        <v>1.752726083577604</v>
      </c>
      <c r="AA12" s="67">
        <f t="shared" si="6"/>
        <v>-1.2341773242375544</v>
      </c>
      <c r="AB12" s="82"/>
      <c r="AC12" s="28">
        <f>VLOOKUP(C12,Dati!$C$5:$IV$47,MATCH($AC$1,Dati!$C$1:$IV$1,FALSE),FALSE)</f>
        <v>80.2</v>
      </c>
    </row>
    <row r="13" spans="1:29" s="16" customFormat="1" ht="12" customHeight="1">
      <c r="A13" s="10">
        <v>28</v>
      </c>
      <c r="B13" s="10" t="s">
        <v>333</v>
      </c>
      <c r="C13" s="12" t="s">
        <v>462</v>
      </c>
      <c r="D13" s="13">
        <v>38527</v>
      </c>
      <c r="E13" s="13">
        <v>44006</v>
      </c>
      <c r="F13" s="24">
        <v>3</v>
      </c>
      <c r="G13" s="59">
        <f>_XLL.DATA.CED.PREC($AC$1,E13,1)</f>
        <v>38892</v>
      </c>
      <c r="H13" s="59">
        <v>39623</v>
      </c>
      <c r="I13" s="24">
        <v>4</v>
      </c>
      <c r="J13" s="24">
        <v>4</v>
      </c>
      <c r="K13" s="24">
        <v>4</v>
      </c>
      <c r="L13" s="24"/>
      <c r="M13" s="24"/>
      <c r="N13" s="22">
        <v>0.04</v>
      </c>
      <c r="O13" s="60">
        <f>IF(_XLL.FRAZIONE.ANNO(D13,$AC$1)&lt;1,SUM(I13:M13),IF(_XLL.FRAZIONE.ANNO(D13,$AC$1)&lt;2,SUM(J13:M13),IF(_XLL.FRAZIONE.ANNO(D13,$AC$1)&lt;3,SUM(K13:M13),IF(_XLL.FRAZIONE.ANNO(D13,$AC$1)&lt;4,SUM(L13:M13),IF(_XLL.FRAZIONE.ANNO(D13,$AC$1)&lt;5,SUM(L13:M13))))))</f>
        <v>8</v>
      </c>
      <c r="P13" s="63">
        <v>4</v>
      </c>
      <c r="Q13" s="19" t="s">
        <v>407</v>
      </c>
      <c r="R13" s="22">
        <v>0.01</v>
      </c>
      <c r="S13" s="22" t="s">
        <v>502</v>
      </c>
      <c r="T13" s="12" t="s">
        <v>464</v>
      </c>
      <c r="U13" s="61">
        <f>_XLL.FRAZIONE.ANNO($AC$1,G13,1)*I13*0.875</f>
        <v>1.3424657534246576</v>
      </c>
      <c r="V13" s="62">
        <f t="shared" si="4"/>
        <v>0</v>
      </c>
      <c r="W13" s="63">
        <f t="shared" si="5"/>
        <v>0.875</v>
      </c>
      <c r="X13" s="62">
        <f>_XLL.FRAZIONE.ANNO(H13,E13)*W13-U13+O13*0.875</f>
        <v>16.15753424657534</v>
      </c>
      <c r="Y13" s="47">
        <f t="shared" si="0"/>
        <v>34.13878424657534</v>
      </c>
      <c r="Z13" s="47">
        <f>(Y13/AC13*100)/_XLL.FRAZIONE.ANNO($AC$1,E13)</f>
        <v>3.1549665342168267</v>
      </c>
      <c r="AA13" s="67">
        <f t="shared" si="6"/>
        <v>0.16806312640166832</v>
      </c>
      <c r="AB13" s="82"/>
      <c r="AC13" s="28">
        <f>VLOOKUP(C13,Dati!$C$5:$IV$47,MATCH($AC$1,Dati!$C$1:$IV$1,FALSE),FALSE)</f>
        <v>79.45</v>
      </c>
    </row>
    <row r="14" spans="1:29" s="16" customFormat="1" ht="12" customHeight="1">
      <c r="A14" s="10">
        <v>31</v>
      </c>
      <c r="B14" s="10" t="s">
        <v>187</v>
      </c>
      <c r="C14" s="17" t="s">
        <v>188</v>
      </c>
      <c r="D14" s="13">
        <v>38548</v>
      </c>
      <c r="E14" s="13">
        <v>44027</v>
      </c>
      <c r="F14" s="19">
        <v>1</v>
      </c>
      <c r="G14" s="59">
        <f>_XLL.DATA.CED.PREC($AC$1,E14,1)</f>
        <v>38913</v>
      </c>
      <c r="H14" s="59">
        <v>38913</v>
      </c>
      <c r="I14" s="19">
        <v>6.5</v>
      </c>
      <c r="J14" s="19"/>
      <c r="K14" s="19"/>
      <c r="L14" s="19"/>
      <c r="M14" s="19"/>
      <c r="N14" s="22">
        <v>0.065</v>
      </c>
      <c r="O14" s="60">
        <f>IF(_XLL.FRAZIONE.ANNO(D14,$AC$1)&lt;1,SUM(I14:M14),IF(_XLL.FRAZIONE.ANNO(D14,$AC$1)&lt;2,SUM(J14:M14),IF(_XLL.FRAZIONE.ANNO(D14,$AC$1)&lt;3,SUM(K14:M14),IF(_XLL.FRAZIONE.ANNO(D14,$AC$1)&lt;4,SUM(L14:M14),IF(_XLL.FRAZIONE.ANNO(D14,$AC$1)&lt;5,SUM(L14:M14))))))</f>
        <v>0</v>
      </c>
      <c r="P14" s="63">
        <v>5</v>
      </c>
      <c r="Q14" s="19" t="s">
        <v>355</v>
      </c>
      <c r="R14" s="22">
        <v>0.0125</v>
      </c>
      <c r="S14" s="22" t="s">
        <v>356</v>
      </c>
      <c r="T14" s="25" t="s">
        <v>502</v>
      </c>
      <c r="U14" s="61">
        <f>_XLL.FRAZIONE.ANNO($AC$1,G14,1)*I14*0.875</f>
        <v>1.8542808219178082</v>
      </c>
      <c r="V14" s="62">
        <f t="shared" si="4"/>
        <v>0</v>
      </c>
      <c r="W14" s="63">
        <f t="shared" si="5"/>
        <v>1.09375</v>
      </c>
      <c r="X14" s="62">
        <f>_XLL.FRAZIONE.ANNO(H14,E14)*W14-U14+O14*0.875</f>
        <v>13.458219178082192</v>
      </c>
      <c r="Y14" s="47">
        <f t="shared" si="0"/>
        <v>31.658219178082188</v>
      </c>
      <c r="Z14" s="47">
        <f>(Y14/AC14*100)/_XLL.FRAZIONE.ANNO($AC$1,E14)</f>
        <v>2.9224410289197795</v>
      </c>
      <c r="AA14" s="67">
        <f t="shared" si="6"/>
        <v>-0.06446237889537887</v>
      </c>
      <c r="AB14" s="82"/>
      <c r="AC14" s="28">
        <f>VLOOKUP(C14,Dati!$C$5:$IV$47,MATCH($AC$1,Dati!$C$1:$IV$1,FALSE),FALSE)</f>
        <v>79.2</v>
      </c>
    </row>
    <row r="15" spans="1:29" s="16" customFormat="1" ht="12" customHeight="1">
      <c r="A15" s="10">
        <v>24</v>
      </c>
      <c r="B15" s="10" t="s">
        <v>430</v>
      </c>
      <c r="C15" s="17" t="s">
        <v>431</v>
      </c>
      <c r="D15" s="13">
        <v>38513</v>
      </c>
      <c r="E15" s="13">
        <v>43992</v>
      </c>
      <c r="F15" s="19">
        <v>3</v>
      </c>
      <c r="G15" s="59">
        <f>_XLL.DATA.CED.PREC($AC$1,E15,1)</f>
        <v>38878</v>
      </c>
      <c r="H15" s="59">
        <v>39609</v>
      </c>
      <c r="I15" s="19">
        <v>7</v>
      </c>
      <c r="J15" s="19">
        <v>5</v>
      </c>
      <c r="K15" s="19">
        <v>4</v>
      </c>
      <c r="L15" s="19"/>
      <c r="M15" s="19"/>
      <c r="N15" s="22" t="s">
        <v>365</v>
      </c>
      <c r="O15" s="60">
        <f>IF(_XLL.FRAZIONE.ANNO(D15,$AC$1)&lt;1,SUM(I15:M15),IF(_XLL.FRAZIONE.ANNO(D15,$AC$1)&lt;2,SUM(J15:M15),IF(_XLL.FRAZIONE.ANNO(D15,$AC$1)&lt;3,SUM(K15:M15),IF(_XLL.FRAZIONE.ANNO(D15,$AC$1)&lt;4,SUM(L15:M15),IF(_XLL.FRAZIONE.ANNO(D15,$AC$1)&lt;5,SUM(L15:M15))))))</f>
        <v>9</v>
      </c>
      <c r="P15" s="63">
        <v>4</v>
      </c>
      <c r="Q15" s="19" t="s">
        <v>407</v>
      </c>
      <c r="R15" s="22">
        <v>0.0125</v>
      </c>
      <c r="S15" s="22">
        <v>0.08</v>
      </c>
      <c r="T15" s="19" t="s">
        <v>500</v>
      </c>
      <c r="U15" s="61">
        <f>_XLL.FRAZIONE.ANNO($AC$1,G15,1)*I15*0.875</f>
        <v>2.584246575342466</v>
      </c>
      <c r="V15" s="62">
        <f t="shared" si="4"/>
        <v>0</v>
      </c>
      <c r="W15" s="63">
        <f t="shared" si="5"/>
        <v>1.09375</v>
      </c>
      <c r="X15" s="62">
        <f>_XLL.FRAZIONE.ANNO(H15,E15)*W15-U15+O15*0.875</f>
        <v>18.415753424657535</v>
      </c>
      <c r="Y15" s="47">
        <f t="shared" si="0"/>
        <v>32.85325342465754</v>
      </c>
      <c r="Z15" s="47">
        <f>(Y15/AC15*100)/_XLL.FRAZIONE.ANNO($AC$1,E15)</f>
        <v>2.8971726172225107</v>
      </c>
      <c r="AA15" s="67">
        <f t="shared" si="6"/>
        <v>-0.08973079059264766</v>
      </c>
      <c r="AB15" s="82"/>
      <c r="AC15" s="28">
        <f>VLOOKUP(C15,Dati!$C$5:$IV$47,MATCH($AC$1,Dati!$C$1:$IV$1,FALSE),FALSE)</f>
        <v>83.5</v>
      </c>
    </row>
    <row r="16" spans="1:29" s="16" customFormat="1" ht="12" customHeight="1">
      <c r="A16" s="10">
        <v>27</v>
      </c>
      <c r="B16" s="10" t="s">
        <v>189</v>
      </c>
      <c r="C16" s="17" t="s">
        <v>190</v>
      </c>
      <c r="D16" s="13">
        <v>38525</v>
      </c>
      <c r="E16" s="13">
        <v>44004</v>
      </c>
      <c r="F16" s="19"/>
      <c r="G16" s="59">
        <f>_XLL.DATA.CED.PREC($AC$1,E16,1)</f>
        <v>38890</v>
      </c>
      <c r="H16" s="59">
        <v>39255</v>
      </c>
      <c r="I16" s="19">
        <v>6</v>
      </c>
      <c r="J16" s="19"/>
      <c r="K16" s="19"/>
      <c r="L16" s="19"/>
      <c r="M16" s="19"/>
      <c r="N16" s="22"/>
      <c r="O16" s="60">
        <f>IF(_XLL.FRAZIONE.ANNO(D16,$AC$1)&lt;1,SUM(I16:M16),IF(_XLL.FRAZIONE.ANNO(D16,$AC$1)&lt;2,SUM(J16:M16),IF(_XLL.FRAZIONE.ANNO(D16,$AC$1)&lt;3,SUM(K16:M16),IF(_XLL.FRAZIONE.ANNO(D16,$AC$1)&lt;4,SUM(L16:M16),IF(_XLL.FRAZIONE.ANNO(D16,$AC$1)&lt;5,SUM(L16:M16))))))</f>
        <v>0</v>
      </c>
      <c r="P16" s="63">
        <v>5</v>
      </c>
      <c r="Q16" s="19"/>
      <c r="R16" s="22">
        <v>0.015</v>
      </c>
      <c r="S16" s="22"/>
      <c r="T16" s="19"/>
      <c r="U16" s="61">
        <f>_XLL.FRAZIONE.ANNO($AC$1,G16,1)*I16*0.875</f>
        <v>2.0424657534246577</v>
      </c>
      <c r="V16" s="62">
        <f t="shared" si="4"/>
        <v>0</v>
      </c>
      <c r="W16" s="63">
        <f t="shared" si="5"/>
        <v>1.3125</v>
      </c>
      <c r="X16" s="62">
        <f>_XLL.FRAZIONE.ANNO(H16,E16)*W16-U16+O16*0.875</f>
        <v>15.020034246575342</v>
      </c>
      <c r="Y16" s="47">
        <f t="shared" si="0"/>
        <v>32.75505924657535</v>
      </c>
      <c r="Z16" s="47">
        <f>(Y16/AC16*100)/_XLL.FRAZIONE.ANNO($AC$1,E16)</f>
        <v>3.0176356212000788</v>
      </c>
      <c r="AA16" s="67">
        <f t="shared" si="6"/>
        <v>0.03073221338492038</v>
      </c>
      <c r="AB16" s="82"/>
      <c r="AC16" s="28">
        <f>VLOOKUP(C16,Dati!$C$5:$IV$47,MATCH($AC$1,Dati!$C$1:$IV$1,FALSE),FALSE)</f>
        <v>79.7314</v>
      </c>
    </row>
    <row r="17" spans="1:29" s="16" customFormat="1" ht="12" customHeight="1">
      <c r="A17" s="10">
        <v>32</v>
      </c>
      <c r="B17" s="10" t="s">
        <v>467</v>
      </c>
      <c r="C17" s="17" t="s">
        <v>353</v>
      </c>
      <c r="D17" s="13">
        <v>38567</v>
      </c>
      <c r="E17" s="13">
        <v>44046</v>
      </c>
      <c r="F17" s="19">
        <v>2</v>
      </c>
      <c r="G17" s="59">
        <f>_XLL.DATA.CED.PREC($AC$1,E17,1)</f>
        <v>38932</v>
      </c>
      <c r="H17" s="59">
        <v>39297</v>
      </c>
      <c r="I17" s="19">
        <v>6</v>
      </c>
      <c r="J17" s="19">
        <v>6</v>
      </c>
      <c r="K17" s="19"/>
      <c r="L17" s="19"/>
      <c r="M17" s="19"/>
      <c r="N17" s="22">
        <v>0.06</v>
      </c>
      <c r="O17" s="60">
        <f>IF(_XLL.FRAZIONE.ANNO(D17,$AC$1)&lt;1,SUM(I17:M17),IF(_XLL.FRAZIONE.ANNO(D17,$AC$1)&lt;2,SUM(J17:M17),IF(_XLL.FRAZIONE.ANNO(D17,$AC$1)&lt;3,SUM(K17:M17),IF(_XLL.FRAZIONE.ANNO(D17,$AC$1)&lt;4,SUM(L17:M17),IF(_XLL.FRAZIONE.ANNO(D17,$AC$1)&lt;5,SUM(L17:M17))))))</f>
        <v>6</v>
      </c>
      <c r="P17" s="63">
        <v>4</v>
      </c>
      <c r="Q17" s="19" t="s">
        <v>407</v>
      </c>
      <c r="R17" s="22">
        <v>0.01</v>
      </c>
      <c r="S17" s="22">
        <v>0.08</v>
      </c>
      <c r="T17" s="19" t="s">
        <v>502</v>
      </c>
      <c r="U17" s="61">
        <f>_XLL.FRAZIONE.ANNO($AC$1,G17,1)*I17*0.875</f>
        <v>1.4383561643835616</v>
      </c>
      <c r="V17" s="62">
        <f t="shared" si="4"/>
        <v>0</v>
      </c>
      <c r="W17" s="63">
        <f t="shared" si="5"/>
        <v>0.875</v>
      </c>
      <c r="X17" s="62">
        <f>_XLL.FRAZIONE.ANNO(H17,E17)*W17-U17+O17*0.875</f>
        <v>15.186643835616438</v>
      </c>
      <c r="Y17" s="47">
        <f t="shared" si="0"/>
        <v>33.12414383561644</v>
      </c>
      <c r="Z17" s="47">
        <f>(Y17/AC17*100)/_XLL.FRAZIONE.ANNO($AC$1,E17)</f>
        <v>3.035129968215429</v>
      </c>
      <c r="AA17" s="67">
        <f t="shared" si="6"/>
        <v>0.048226560400270735</v>
      </c>
      <c r="AB17" s="82"/>
      <c r="AC17" s="28">
        <f>VLOOKUP(C17,Dati!$C$5:$IV$47,MATCH($AC$1,Dati!$C$1:$IV$1,FALSE),FALSE)</f>
        <v>79.5</v>
      </c>
    </row>
    <row r="18" spans="1:29" s="16" customFormat="1" ht="12" customHeight="1">
      <c r="A18" s="10">
        <v>26</v>
      </c>
      <c r="B18" s="10" t="s">
        <v>444</v>
      </c>
      <c r="C18" s="17" t="s">
        <v>445</v>
      </c>
      <c r="D18" s="13">
        <v>38525</v>
      </c>
      <c r="E18" s="13">
        <v>44004</v>
      </c>
      <c r="F18" s="19">
        <v>2</v>
      </c>
      <c r="G18" s="59">
        <f>_XLL.DATA.CED.PREC($AC$1,E18,1)</f>
        <v>38890</v>
      </c>
      <c r="H18" s="59">
        <v>39255</v>
      </c>
      <c r="I18" s="19">
        <v>7</v>
      </c>
      <c r="J18" s="19">
        <v>5</v>
      </c>
      <c r="K18" s="19"/>
      <c r="L18" s="19"/>
      <c r="M18" s="19"/>
      <c r="N18" s="22" t="s">
        <v>409</v>
      </c>
      <c r="O18" s="60">
        <f>IF(_XLL.FRAZIONE.ANNO(D18,$AC$1)&lt;1,SUM(I18:M18),IF(_XLL.FRAZIONE.ANNO(D18,$AC$1)&lt;2,SUM(J18:M18),IF(_XLL.FRAZIONE.ANNO(D18,$AC$1)&lt;3,SUM(K18:M18),IF(_XLL.FRAZIONE.ANNO(D18,$AC$1)&lt;4,SUM(L18:M18),IF(_XLL.FRAZIONE.ANNO(D18,$AC$1)&lt;5,SUM(L18:M18))))))</f>
        <v>5</v>
      </c>
      <c r="P18" s="63">
        <v>4</v>
      </c>
      <c r="Q18" s="19" t="s">
        <v>407</v>
      </c>
      <c r="R18" s="22">
        <v>0.015</v>
      </c>
      <c r="S18" s="22">
        <v>0.08</v>
      </c>
      <c r="T18" s="19" t="s">
        <v>244</v>
      </c>
      <c r="U18" s="61">
        <f>_XLL.FRAZIONE.ANNO($AC$1,G18,1)*I18*0.875</f>
        <v>2.382876712328767</v>
      </c>
      <c r="V18" s="62">
        <f t="shared" si="4"/>
        <v>0</v>
      </c>
      <c r="W18" s="63">
        <f t="shared" si="5"/>
        <v>1.3125</v>
      </c>
      <c r="X18" s="62">
        <f>_XLL.FRAZIONE.ANNO(H18,E18)*W18-U18+O18*0.875</f>
        <v>19.054623287671234</v>
      </c>
      <c r="Y18" s="47">
        <f t="shared" si="0"/>
        <v>36.23087328767123</v>
      </c>
      <c r="Z18" s="47">
        <f>(Y18/AC18*100)/_XLL.FRAZIONE.ANNO($AC$1,E18)</f>
        <v>3.311331283276396</v>
      </c>
      <c r="AA18" s="67">
        <f t="shared" si="6"/>
        <v>0.32442787546123775</v>
      </c>
      <c r="AB18" s="82"/>
      <c r="AC18" s="28">
        <f>VLOOKUP(C18,Dati!$C$5:$IV$47,MATCH($AC$1,Dati!$C$1:$IV$1,FALSE),FALSE)</f>
        <v>80.37</v>
      </c>
    </row>
    <row r="19" spans="1:29" s="16" customFormat="1" ht="12" customHeight="1">
      <c r="A19" s="10">
        <v>33</v>
      </c>
      <c r="B19" s="11" t="s">
        <v>458</v>
      </c>
      <c r="C19" s="12" t="s">
        <v>243</v>
      </c>
      <c r="D19" s="13">
        <v>38569</v>
      </c>
      <c r="E19" s="13">
        <v>44048</v>
      </c>
      <c r="F19" s="12">
        <v>2</v>
      </c>
      <c r="G19" s="64">
        <f>_XLL.DATA.CED.PREC($AC$1,E19,1)</f>
        <v>38934</v>
      </c>
      <c r="H19" s="64">
        <v>39299</v>
      </c>
      <c r="I19" s="12">
        <v>7.5</v>
      </c>
      <c r="J19" s="12">
        <v>5</v>
      </c>
      <c r="K19" s="12"/>
      <c r="L19" s="12"/>
      <c r="M19" s="12"/>
      <c r="N19" s="14" t="s">
        <v>501</v>
      </c>
      <c r="O19" s="60">
        <f>IF(_XLL.FRAZIONE.ANNO(D19,$AC$1)&lt;1,SUM(I19:M19),IF(_XLL.FRAZIONE.ANNO(D19,$AC$1)&lt;2,SUM(J19:M19),IF(_XLL.FRAZIONE.ANNO(D19,$AC$1)&lt;3,SUM(K19:M19),IF(_XLL.FRAZIONE.ANNO(D19,$AC$1)&lt;4,SUM(L19:M19),IF(_XLL.FRAZIONE.ANNO(D19,$AC$1)&lt;5,SUM(L19:M19))))))</f>
        <v>5</v>
      </c>
      <c r="P19" s="28">
        <v>4</v>
      </c>
      <c r="Q19" s="12" t="s">
        <v>407</v>
      </c>
      <c r="R19" s="14">
        <v>0.01</v>
      </c>
      <c r="S19" s="22" t="s">
        <v>356</v>
      </c>
      <c r="T19" s="12" t="s">
        <v>502</v>
      </c>
      <c r="U19" s="61">
        <f>_XLL.FRAZIONE.ANNO($AC$1,G19,1)*I19*0.875</f>
        <v>1.7619863013698631</v>
      </c>
      <c r="V19" s="62">
        <f t="shared" si="4"/>
        <v>0</v>
      </c>
      <c r="W19" s="63">
        <f t="shared" si="5"/>
        <v>0.875</v>
      </c>
      <c r="X19" s="62">
        <f>_XLL.FRAZIONE.ANNO(H19,E19)*W19-U19+O19*0.875</f>
        <v>13.988013698630137</v>
      </c>
      <c r="Y19" s="47">
        <f t="shared" si="0"/>
        <v>31.81176369863014</v>
      </c>
      <c r="Z19" s="47">
        <f>(Y19/AC19*100)/_XLL.FRAZIONE.ANNO($AC$1,E19)</f>
        <v>2.9089420577418874</v>
      </c>
      <c r="AA19" s="67">
        <f t="shared" si="6"/>
        <v>-0.07796135007327099</v>
      </c>
      <c r="AB19" s="82"/>
      <c r="AC19" s="28">
        <f>VLOOKUP(C19,Dati!$C$5:$IV$47,MATCH($AC$1,Dati!$C$1:$IV$1,FALSE),FALSE)</f>
        <v>79.63</v>
      </c>
    </row>
    <row r="20" spans="1:29" s="16" customFormat="1" ht="12" customHeight="1">
      <c r="A20" s="10">
        <v>30</v>
      </c>
      <c r="B20" s="11" t="s">
        <v>217</v>
      </c>
      <c r="C20" s="12" t="s">
        <v>218</v>
      </c>
      <c r="D20" s="13">
        <v>38548</v>
      </c>
      <c r="E20" s="13">
        <v>44027</v>
      </c>
      <c r="F20" s="19">
        <v>2</v>
      </c>
      <c r="G20" s="59">
        <f>_XLL.DATA.CED.PREC($AC$1,E20,1)</f>
        <v>38913</v>
      </c>
      <c r="H20" s="59">
        <v>39278</v>
      </c>
      <c r="I20" s="19">
        <v>7</v>
      </c>
      <c r="J20" s="19">
        <v>6</v>
      </c>
      <c r="K20" s="19"/>
      <c r="L20" s="19"/>
      <c r="M20" s="19"/>
      <c r="N20" s="22" t="s">
        <v>219</v>
      </c>
      <c r="O20" s="60">
        <f>IF(_XLL.FRAZIONE.ANNO(D20,$AC$1)&lt;1,SUM(I20:M20),IF(_XLL.FRAZIONE.ANNO(D20,$AC$1)&lt;2,SUM(J20:M20),IF(_XLL.FRAZIONE.ANNO(D20,$AC$1)&lt;3,SUM(K20:M20),IF(_XLL.FRAZIONE.ANNO(D20,$AC$1)&lt;4,SUM(L20:M20),IF(_XLL.FRAZIONE.ANNO(D20,$AC$1)&lt;5,SUM(L20:M20))))))</f>
        <v>6</v>
      </c>
      <c r="P20" s="63">
        <v>3</v>
      </c>
      <c r="Q20" s="19" t="s">
        <v>220</v>
      </c>
      <c r="R20" s="22">
        <v>0</v>
      </c>
      <c r="S20" s="22" t="s">
        <v>356</v>
      </c>
      <c r="T20" s="19" t="s">
        <v>425</v>
      </c>
      <c r="U20" s="61">
        <f>_XLL.FRAZIONE.ANNO($AC$1,G20,1)*I20*0.875</f>
        <v>1.996917808219178</v>
      </c>
      <c r="V20" s="62">
        <f t="shared" si="4"/>
        <v>0</v>
      </c>
      <c r="W20" s="63">
        <f t="shared" si="5"/>
        <v>0</v>
      </c>
      <c r="X20" s="62">
        <f>_XLL.FRAZIONE.ANNO(H20,E20)*W20-U20+O20*0.875</f>
        <v>3.253082191780822</v>
      </c>
      <c r="Y20" s="47">
        <f t="shared" si="0"/>
        <v>19.221832191780823</v>
      </c>
      <c r="Z20" s="47">
        <f>(Y20/AC20*100)/_XLL.FRAZIONE.ANNO($AC$1,E20)</f>
        <v>1.7190617481228052</v>
      </c>
      <c r="AA20" s="67">
        <f t="shared" si="6"/>
        <v>-1.2678416596923532</v>
      </c>
      <c r="AB20" s="82"/>
      <c r="AC20" s="28">
        <f>VLOOKUP(C20,Dati!$C$5:$IV$47,MATCH($AC$1,Dati!$C$1:$IV$1,FALSE),FALSE)</f>
        <v>81.75</v>
      </c>
    </row>
    <row r="21" spans="1:29" s="16" customFormat="1" ht="12" customHeight="1">
      <c r="A21" s="10">
        <v>29</v>
      </c>
      <c r="B21" s="11" t="s">
        <v>349</v>
      </c>
      <c r="C21" s="12" t="s">
        <v>350</v>
      </c>
      <c r="D21" s="13">
        <v>38546</v>
      </c>
      <c r="E21" s="13">
        <v>44025</v>
      </c>
      <c r="F21" s="19">
        <v>2</v>
      </c>
      <c r="G21" s="59">
        <f>_XLL.DATA.CED.PREC($AC$1,E21,1)</f>
        <v>38911</v>
      </c>
      <c r="H21" s="59">
        <v>39276</v>
      </c>
      <c r="I21" s="19">
        <v>7.5</v>
      </c>
      <c r="J21" s="19">
        <v>5</v>
      </c>
      <c r="K21" s="19"/>
      <c r="L21" s="19"/>
      <c r="M21" s="19"/>
      <c r="N21" s="22" t="s">
        <v>501</v>
      </c>
      <c r="O21" s="60">
        <f>IF(_XLL.FRAZIONE.ANNO(D21,$AC$1)&lt;1,SUM(I21:M21),IF(_XLL.FRAZIONE.ANNO(D21,$AC$1)&lt;2,SUM(J21:M21),IF(_XLL.FRAZIONE.ANNO(D21,$AC$1)&lt;3,SUM(K21:M21),IF(_XLL.FRAZIONE.ANNO(D21,$AC$1)&lt;4,SUM(L21:M21),IF(_XLL.FRAZIONE.ANNO(D21,$AC$1)&lt;5,SUM(L21:M21))))))</f>
        <v>5</v>
      </c>
      <c r="P21" s="63">
        <v>4</v>
      </c>
      <c r="Q21" s="25" t="s">
        <v>116</v>
      </c>
      <c r="R21" s="22">
        <v>0</v>
      </c>
      <c r="S21" s="22">
        <v>0.07</v>
      </c>
      <c r="T21" s="25" t="s">
        <v>117</v>
      </c>
      <c r="U21" s="61">
        <f>_XLL.FRAZIONE.ANNO($AC$1,G21,1)*I21*0.875</f>
        <v>2.1755136986301373</v>
      </c>
      <c r="V21" s="62">
        <f t="shared" si="4"/>
        <v>0</v>
      </c>
      <c r="W21" s="63">
        <f t="shared" si="5"/>
        <v>0</v>
      </c>
      <c r="X21" s="62">
        <f>_XLL.FRAZIONE.ANNO(H21,E21)*W21-U21+O21*0.875</f>
        <v>2.1994863013698627</v>
      </c>
      <c r="Y21" s="47">
        <f t="shared" si="0"/>
        <v>19.874486301369867</v>
      </c>
      <c r="Z21" s="47">
        <f>(Y21/AC21*100)/_XLL.FRAZIONE.ANNO($AC$1,E21)</f>
        <v>1.821603752497139</v>
      </c>
      <c r="AA21" s="67">
        <f t="shared" si="6"/>
        <v>-1.1652996553180195</v>
      </c>
      <c r="AB21" s="82"/>
      <c r="AC21" s="28">
        <f>VLOOKUP(C21,Dati!$C$5:$IV$47,MATCH($AC$1,Dati!$C$1:$IV$1,FALSE),FALSE)</f>
        <v>79.8</v>
      </c>
    </row>
    <row r="22" spans="1:29" s="16" customFormat="1" ht="12" customHeight="1">
      <c r="A22" s="10">
        <v>25</v>
      </c>
      <c r="B22" s="10" t="s">
        <v>440</v>
      </c>
      <c r="C22" s="17" t="s">
        <v>441</v>
      </c>
      <c r="D22" s="13">
        <v>38520</v>
      </c>
      <c r="E22" s="13">
        <v>43999</v>
      </c>
      <c r="F22" s="19">
        <v>2</v>
      </c>
      <c r="G22" s="59">
        <f>_XLL.DATA.CED.PREC($AC$1,E22,1)</f>
        <v>38885</v>
      </c>
      <c r="H22" s="59">
        <v>39250</v>
      </c>
      <c r="I22" s="19">
        <v>6</v>
      </c>
      <c r="J22" s="19">
        <v>6</v>
      </c>
      <c r="K22" s="19"/>
      <c r="L22" s="19"/>
      <c r="M22" s="19"/>
      <c r="N22" s="22">
        <v>0.06</v>
      </c>
      <c r="O22" s="60">
        <f>IF(_XLL.FRAZIONE.ANNO(D22,$AC$1)&lt;1,SUM(I22:M22),IF(_XLL.FRAZIONE.ANNO(D22,$AC$1)&lt;2,SUM(J22:M22),IF(_XLL.FRAZIONE.ANNO(D22,$AC$1)&lt;3,SUM(K22:M22),IF(_XLL.FRAZIONE.ANNO(D22,$AC$1)&lt;4,SUM(L22:M22),IF(_XLL.FRAZIONE.ANNO(D22,$AC$1)&lt;5,SUM(L22:M22))))))</f>
        <v>6</v>
      </c>
      <c r="P22" s="63">
        <v>4</v>
      </c>
      <c r="Q22" s="19" t="s">
        <v>407</v>
      </c>
      <c r="R22" s="22">
        <v>0.015</v>
      </c>
      <c r="S22" s="22" t="s">
        <v>502</v>
      </c>
      <c r="T22" s="19" t="s">
        <v>502</v>
      </c>
      <c r="U22" s="61">
        <f>_XLL.FRAZIONE.ANNO($AC$1,G22,1)*I22*0.875</f>
        <v>2.1143835616438356</v>
      </c>
      <c r="V22" s="62">
        <f t="shared" si="4"/>
        <v>0</v>
      </c>
      <c r="W22" s="63">
        <f t="shared" si="5"/>
        <v>1.3125</v>
      </c>
      <c r="X22" s="62">
        <f>_XLL.FRAZIONE.ANNO(H22,E22)*W22-U22+O22*0.875</f>
        <v>20.198116438356166</v>
      </c>
      <c r="Y22" s="47">
        <f t="shared" si="0"/>
        <v>35.948116438356166</v>
      </c>
      <c r="Z22" s="47">
        <f>(Y22/AC22*100)/_XLL.FRAZIONE.ANNO($AC$1,E22)</f>
        <v>3.2234681167822963</v>
      </c>
      <c r="AA22" s="67">
        <f t="shared" si="6"/>
        <v>0.23656470896713788</v>
      </c>
      <c r="AB22" s="82"/>
      <c r="AC22" s="28">
        <f>VLOOKUP(C22,Dati!$C$5:$IV$47,MATCH($AC$1,Dati!$C$1:$IV$1,FALSE),FALSE)</f>
        <v>82</v>
      </c>
    </row>
    <row r="23" spans="1:29" s="16" customFormat="1" ht="12" customHeight="1" thickBot="1">
      <c r="A23" s="55"/>
      <c r="B23" s="56" t="s">
        <v>123</v>
      </c>
      <c r="C23" s="70" t="s">
        <v>124</v>
      </c>
      <c r="D23" s="71">
        <v>35370</v>
      </c>
      <c r="E23" s="71">
        <v>46327</v>
      </c>
      <c r="F23" s="70"/>
      <c r="G23" s="72">
        <f>_XLL.DATA.CED.PREC($AC$1,E23,1)</f>
        <v>39022</v>
      </c>
      <c r="H23" s="57"/>
      <c r="I23" s="70">
        <v>7.25</v>
      </c>
      <c r="J23" s="70"/>
      <c r="K23" s="70"/>
      <c r="L23" s="70"/>
      <c r="M23" s="70"/>
      <c r="N23" s="74"/>
      <c r="O23" s="73"/>
      <c r="P23" s="73"/>
      <c r="Q23" s="70"/>
      <c r="R23" s="74">
        <v>0.0725</v>
      </c>
      <c r="S23" s="74"/>
      <c r="T23" s="70"/>
      <c r="U23" s="75">
        <f>_XLL.FRAZIONE.ANNO($AC$1,G23,1)*I23*0.875</f>
        <v>0.1738013698630137</v>
      </c>
      <c r="V23" s="76"/>
      <c r="W23" s="73">
        <f>R23*0.875*100</f>
        <v>6.343749999999999</v>
      </c>
      <c r="X23" s="76">
        <f>_XLL.FRAZIONE.ANNO($AC$1,E23)*W23-U23</f>
        <v>126.52498335235919</v>
      </c>
      <c r="Y23" s="73">
        <f t="shared" si="0"/>
        <v>84.17498335235919</v>
      </c>
      <c r="Z23" s="73">
        <f>(Y23/AC23*100)/_XLL.FRAZIONE.ANNO($AC$1,E23)</f>
        <v>2.9607325483623357</v>
      </c>
      <c r="AA23" s="77"/>
      <c r="AB23" s="81">
        <v>0</v>
      </c>
      <c r="AC23" s="73">
        <v>142.35</v>
      </c>
    </row>
    <row r="24" spans="1:29" s="16" customFormat="1" ht="12" customHeight="1">
      <c r="A24" s="10">
        <v>36</v>
      </c>
      <c r="B24" s="11" t="s">
        <v>331</v>
      </c>
      <c r="C24" s="12" t="s">
        <v>332</v>
      </c>
      <c r="D24" s="13">
        <v>38555</v>
      </c>
      <c r="E24" s="13">
        <v>45860</v>
      </c>
      <c r="F24" s="12">
        <v>3</v>
      </c>
      <c r="G24" s="64">
        <f>_XLL.DATA.CED.PREC($AC$1,E24,1)</f>
        <v>38920</v>
      </c>
      <c r="H24" s="64">
        <v>39651</v>
      </c>
      <c r="I24" s="12">
        <v>5</v>
      </c>
      <c r="J24" s="12">
        <v>4</v>
      </c>
      <c r="K24" s="12">
        <v>4</v>
      </c>
      <c r="L24" s="12"/>
      <c r="M24" s="12"/>
      <c r="N24" s="14" t="s">
        <v>354</v>
      </c>
      <c r="O24" s="60">
        <f>IF(_XLL.FRAZIONE.ANNO(D24,$AC$1)&lt;1,SUM(I24:M24),IF(_XLL.FRAZIONE.ANNO(D24,$AC$1)&lt;2,SUM(J24:M24),IF(_XLL.FRAZIONE.ANNO(D24,$AC$1)&lt;3,SUM(K24:M24),IF(_XLL.FRAZIONE.ANNO(D24,$AC$1)&lt;4,SUM(L24:M24),IF(_XLL.FRAZIONE.ANNO(D24,$AC$1)&lt;5,SUM(L24:M24))))))</f>
        <v>8</v>
      </c>
      <c r="P24" s="28">
        <v>5</v>
      </c>
      <c r="Q24" s="12" t="s">
        <v>355</v>
      </c>
      <c r="R24" s="14">
        <v>0</v>
      </c>
      <c r="S24" s="14" t="s">
        <v>356</v>
      </c>
      <c r="T24" s="21" t="s">
        <v>82</v>
      </c>
      <c r="U24" s="61">
        <f>_XLL.FRAZIONE.ANNO($AC$1,G24,1)*I24*0.875</f>
        <v>1.3424657534246576</v>
      </c>
      <c r="V24" s="62">
        <f>P24*$AB$23</f>
        <v>0</v>
      </c>
      <c r="W24" s="63">
        <f>IF(V24&gt;R24*100,V24,R24*100)*0.875</f>
        <v>0</v>
      </c>
      <c r="X24" s="62">
        <f>_XLL.FRAZIONE.ANNO(H24,E24)*W24-U24+O24*0.875</f>
        <v>5.657534246575342</v>
      </c>
      <c r="Y24" s="47">
        <f t="shared" si="0"/>
        <v>24.48753424657534</v>
      </c>
      <c r="Z24" s="47">
        <f>(Y24/AC24*100)/_XLL.FRAZIONE.ANNO($AC$1,E24)</f>
        <v>1.6688179876059788</v>
      </c>
      <c r="AA24" s="67">
        <f>Z24-$Z$23</f>
        <v>-1.291914560756357</v>
      </c>
      <c r="AB24" s="82"/>
      <c r="AC24" s="28">
        <f>VLOOKUP(C24,Dati!$C$5:$IV$47,MATCH($AC$1,Dati!$C$1:$IV$1,FALSE),FALSE)</f>
        <v>78.48</v>
      </c>
    </row>
    <row r="25" spans="1:29" s="16" customFormat="1" ht="12" customHeight="1">
      <c r="A25" s="10">
        <v>37</v>
      </c>
      <c r="B25" s="11" t="s">
        <v>364</v>
      </c>
      <c r="C25" s="12" t="s">
        <v>519</v>
      </c>
      <c r="D25" s="13">
        <v>38674</v>
      </c>
      <c r="E25" s="13">
        <v>45979</v>
      </c>
      <c r="F25" s="12">
        <v>3</v>
      </c>
      <c r="G25" s="64">
        <f>_XLL.DATA.CED.PREC($AC$1,E25,1)</f>
        <v>38674</v>
      </c>
      <c r="H25" s="64">
        <v>39770</v>
      </c>
      <c r="I25" s="12">
        <v>8</v>
      </c>
      <c r="J25" s="12">
        <v>6</v>
      </c>
      <c r="K25" s="12">
        <v>5</v>
      </c>
      <c r="L25" s="12"/>
      <c r="M25" s="12"/>
      <c r="N25" s="14" t="s">
        <v>376</v>
      </c>
      <c r="O25" s="60">
        <f>IF(_XLL.FRAZIONE.ANNO(D25,$AC$1)&lt;1,SUM(I25:M25),IF(_XLL.FRAZIONE.ANNO(D25,$AC$1)&lt;2,SUM(J25:M25),IF(_XLL.FRAZIONE.ANNO(D25,$AC$1)&lt;3,SUM(K25:M25),IF(_XLL.FRAZIONE.ANNO(D25,$AC$1)&lt;4,SUM(L25:M25),IF(_XLL.FRAZIONE.ANNO(D25,$AC$1)&lt;5,SUM(L25:M25))))))</f>
        <v>19</v>
      </c>
      <c r="P25" s="28">
        <v>5</v>
      </c>
      <c r="Q25" s="12" t="s">
        <v>355</v>
      </c>
      <c r="R25" s="14">
        <v>0</v>
      </c>
      <c r="S25" s="14" t="s">
        <v>356</v>
      </c>
      <c r="T25" s="21" t="s">
        <v>105</v>
      </c>
      <c r="U25" s="61">
        <f>_XLL.FRAZIONE.ANNO($AC$1,G25,1)*I25*0.875</f>
        <v>6.865753424657534</v>
      </c>
      <c r="V25" s="62">
        <f>P25*$AB$23</f>
        <v>0</v>
      </c>
      <c r="W25" s="63">
        <f>IF(V25&gt;R25*100,V25,R25*100)*0.875</f>
        <v>0</v>
      </c>
      <c r="X25" s="62">
        <f>_XLL.FRAZIONE.ANNO(H25,E25)*W25-U25+O25*0.875</f>
        <v>9.759246575342466</v>
      </c>
      <c r="Y25" s="47">
        <f t="shared" si="0"/>
        <v>29.07049657534246</v>
      </c>
      <c r="Z25" s="47">
        <f>(Y25/AC25*100)/_XLL.FRAZIONE.ANNO($AC$1,E25)</f>
        <v>1.96132672928141</v>
      </c>
      <c r="AA25" s="67">
        <f>Z25-$Z$23</f>
        <v>-0.9994058190809256</v>
      </c>
      <c r="AB25" s="82"/>
      <c r="AC25" s="28">
        <f>VLOOKUP(C25,Dati!$C$5:$IV$47,MATCH($AC$1,Dati!$C$1:$IV$1,FALSE),FALSE)</f>
        <v>77.93</v>
      </c>
    </row>
    <row r="26" spans="1:29" s="16" customFormat="1" ht="12" customHeight="1">
      <c r="A26" s="10">
        <v>38</v>
      </c>
      <c r="B26" s="11" t="s">
        <v>141</v>
      </c>
      <c r="C26" s="13" t="s">
        <v>142</v>
      </c>
      <c r="D26" s="13">
        <v>38695</v>
      </c>
      <c r="E26" s="13">
        <v>46000</v>
      </c>
      <c r="F26" s="12">
        <v>3</v>
      </c>
      <c r="G26" s="64">
        <f>_XLL.DATA.CED.PREC($AC$1,E26,1)</f>
        <v>38695</v>
      </c>
      <c r="H26" s="64">
        <v>39791</v>
      </c>
      <c r="I26" s="12">
        <v>6</v>
      </c>
      <c r="J26" s="12">
        <v>5</v>
      </c>
      <c r="K26" s="12">
        <v>5</v>
      </c>
      <c r="L26" s="12"/>
      <c r="M26" s="12"/>
      <c r="N26" s="14" t="s">
        <v>469</v>
      </c>
      <c r="O26" s="60">
        <f>IF(_XLL.FRAZIONE.ANNO(D26,$AC$1)&lt;1,SUM(I26:M26),IF(_XLL.FRAZIONE.ANNO(D26,$AC$1)&lt;2,SUM(J26:M26),IF(_XLL.FRAZIONE.ANNO(D26,$AC$1)&lt;3,SUM(K26:M26),IF(_XLL.FRAZIONE.ANNO(D26,$AC$1)&lt;4,SUM(L26:M26),IF(_XLL.FRAZIONE.ANNO(D26,$AC$1)&lt;5,SUM(L26:M26))))))</f>
        <v>16</v>
      </c>
      <c r="P26" s="28">
        <v>5</v>
      </c>
      <c r="Q26" s="12" t="s">
        <v>355</v>
      </c>
      <c r="R26" s="14">
        <v>0</v>
      </c>
      <c r="S26" s="14" t="s">
        <v>356</v>
      </c>
      <c r="T26" s="21" t="s">
        <v>82</v>
      </c>
      <c r="U26" s="61">
        <f>_XLL.FRAZIONE.ANNO($AC$1,G26,1)*I26*0.875</f>
        <v>4.847260273972603</v>
      </c>
      <c r="V26" s="62">
        <f>P26*$AB$23</f>
        <v>0</v>
      </c>
      <c r="W26" s="63">
        <f>IF(V26&gt;R26*100,V26,R26*100)*0.875</f>
        <v>0</v>
      </c>
      <c r="X26" s="62">
        <f>_XLL.FRAZIONE.ANNO(H26,E26)*W26-U26+O26*0.875</f>
        <v>9.152739726027397</v>
      </c>
      <c r="Y26" s="47">
        <f t="shared" si="0"/>
        <v>26.5652397260274</v>
      </c>
      <c r="Z26" s="47">
        <f>(Y26/AC26*100)/_XLL.FRAZIONE.ANNO($AC$1,E26)</f>
        <v>1.7384149075031181</v>
      </c>
      <c r="AA26" s="67">
        <f>Z26-$Z$23</f>
        <v>-1.2223176408592176</v>
      </c>
      <c r="AB26" s="82"/>
      <c r="AC26" s="28">
        <f>VLOOKUP(C26,Dati!$C$5:$IV$47,MATCH($AC$1,Dati!$C$1:$IV$1,FALSE),FALSE)</f>
        <v>80.1</v>
      </c>
    </row>
    <row r="27" spans="1:29" s="16" customFormat="1" ht="12" customHeight="1">
      <c r="A27" s="10">
        <v>35</v>
      </c>
      <c r="B27" s="10" t="s">
        <v>191</v>
      </c>
      <c r="C27" s="17" t="s">
        <v>521</v>
      </c>
      <c r="D27" s="13">
        <v>38418</v>
      </c>
      <c r="E27" s="13">
        <v>45723</v>
      </c>
      <c r="F27" s="12">
        <v>4</v>
      </c>
      <c r="G27" s="64">
        <f>_XLL.DATA.CED.PREC($AC$1,E27,1)</f>
        <v>38783</v>
      </c>
      <c r="H27" s="64">
        <v>39879</v>
      </c>
      <c r="I27" s="12">
        <v>5</v>
      </c>
      <c r="J27" s="12">
        <v>5</v>
      </c>
      <c r="K27" s="12">
        <v>5</v>
      </c>
      <c r="L27" s="12">
        <v>5</v>
      </c>
      <c r="M27" s="12"/>
      <c r="N27" s="14">
        <v>0.05</v>
      </c>
      <c r="O27" s="60">
        <f>IF(_XLL.FRAZIONE.ANNO(D27,$AC$1)&lt;1,SUM(I27:M27),IF(_XLL.FRAZIONE.ANNO(D27,$AC$1)&lt;2,SUM(J27:M27),IF(_XLL.FRAZIONE.ANNO(D27,$AC$1)&lt;3,SUM(K27:M27),IF(_XLL.FRAZIONE.ANNO(D27,$AC$1)&lt;4,SUM(L27:M27),IF(_XLL.FRAZIONE.ANNO(D27,$AC$1)&lt;5,SUM(L27:M27))))))</f>
        <v>15</v>
      </c>
      <c r="P27" s="28">
        <v>4</v>
      </c>
      <c r="Q27" s="12" t="s">
        <v>407</v>
      </c>
      <c r="R27" s="14">
        <v>0.015</v>
      </c>
      <c r="S27" s="14">
        <v>0.09</v>
      </c>
      <c r="T27" s="12" t="s">
        <v>502</v>
      </c>
      <c r="U27" s="61">
        <f>_XLL.FRAZIONE.ANNO($AC$1,G27,1)*I27*0.875</f>
        <v>2.9845890410958904</v>
      </c>
      <c r="V27" s="62">
        <f>P27*$AB$23</f>
        <v>0</v>
      </c>
      <c r="W27" s="63">
        <f>IF(V27&gt;R27*100,V27,R27*100)*0.875</f>
        <v>1.3125</v>
      </c>
      <c r="X27" s="62">
        <f>_XLL.FRAZIONE.ANNO(H27,E27)*W27-U27+O27*0.875</f>
        <v>31.14041095890411</v>
      </c>
      <c r="Y27" s="47">
        <f t="shared" si="0"/>
        <v>46.89041095890411</v>
      </c>
      <c r="Z27" s="47">
        <f>(Y27/AC27*100)/_XLL.FRAZIONE.ANNO($AC$1,E27)</f>
        <v>3.1209875802787868</v>
      </c>
      <c r="AA27" s="67">
        <f>Z27-$Z$23</f>
        <v>0.16025503191645107</v>
      </c>
      <c r="AB27" s="82"/>
      <c r="AC27" s="28">
        <f>VLOOKUP(C27,Dati!$C$5:$IV$47,MATCH($AC$1,Dati!$C$1:$IV$1,FALSE),FALSE)</f>
        <v>82</v>
      </c>
    </row>
    <row r="28" spans="1:29" s="16" customFormat="1" ht="12" customHeight="1" thickBot="1">
      <c r="A28" s="55"/>
      <c r="B28" s="56" t="s">
        <v>125</v>
      </c>
      <c r="C28" s="70" t="s">
        <v>126</v>
      </c>
      <c r="D28" s="71">
        <v>37834</v>
      </c>
      <c r="E28" s="71">
        <v>49157</v>
      </c>
      <c r="F28" s="70"/>
      <c r="G28" s="72">
        <f>_XLL.DATA.CED.PREC($AC$1,E28,1)</f>
        <v>38930</v>
      </c>
      <c r="H28" s="57"/>
      <c r="I28" s="70">
        <v>5</v>
      </c>
      <c r="J28" s="70"/>
      <c r="K28" s="70"/>
      <c r="L28" s="70"/>
      <c r="M28" s="70"/>
      <c r="N28" s="74"/>
      <c r="O28" s="73"/>
      <c r="P28" s="73"/>
      <c r="Q28" s="70"/>
      <c r="R28" s="74">
        <v>0.05</v>
      </c>
      <c r="S28" s="74"/>
      <c r="T28" s="70"/>
      <c r="U28" s="75">
        <f>_XLL.FRAZIONE.ANNO($AC$1,G28,1)*I28*0.875</f>
        <v>1.2226027397260275</v>
      </c>
      <c r="V28" s="76"/>
      <c r="W28" s="73">
        <f>R28*0.875*100</f>
        <v>4.375</v>
      </c>
      <c r="X28" s="76">
        <f>_XLL.FRAZIONE.ANNO($AC$1,E28)*W28-U28</f>
        <v>120.06211948249619</v>
      </c>
      <c r="Y28" s="73">
        <f t="shared" si="0"/>
        <v>106.39211948249618</v>
      </c>
      <c r="Z28" s="73">
        <f>(Y28/AC28*100)/_XLL.FRAZIONE.ANNO($AC$1,E28)</f>
        <v>3.37625748670726</v>
      </c>
      <c r="AA28" s="77"/>
      <c r="AB28" s="81">
        <v>0</v>
      </c>
      <c r="AC28" s="73">
        <v>113.67</v>
      </c>
    </row>
    <row r="29" spans="1:29" s="16" customFormat="1" ht="12" customHeight="1">
      <c r="A29" s="10">
        <v>41</v>
      </c>
      <c r="B29" s="11" t="s">
        <v>143</v>
      </c>
      <c r="C29" s="12" t="s">
        <v>144</v>
      </c>
      <c r="D29" s="13">
        <v>38649</v>
      </c>
      <c r="E29" s="13">
        <v>49606</v>
      </c>
      <c r="F29" s="12">
        <v>5</v>
      </c>
      <c r="G29" s="64">
        <f>_XLL.DATA.CED.PREC($AC$1,E29,1)</f>
        <v>39014</v>
      </c>
      <c r="H29" s="64">
        <v>40110</v>
      </c>
      <c r="I29" s="12">
        <v>8</v>
      </c>
      <c r="J29" s="12">
        <v>6</v>
      </c>
      <c r="K29" s="12">
        <v>5</v>
      </c>
      <c r="L29" s="12">
        <v>5</v>
      </c>
      <c r="M29" s="12">
        <v>5</v>
      </c>
      <c r="N29" s="14" t="s">
        <v>145</v>
      </c>
      <c r="O29" s="60">
        <f>IF(_XLL.FRAZIONE.ANNO(D29,$AC$1)&lt;1,SUM(I29:M29),IF(_XLL.FRAZIONE.ANNO(D29,$AC$1)&lt;2,SUM(J29:M29),IF(_XLL.FRAZIONE.ANNO(D29,$AC$1)&lt;3,SUM(K29:M29),IF(_XLL.FRAZIONE.ANNO(D29,$AC$1)&lt;4,SUM(L29:M29),IF(_XLL.FRAZIONE.ANNO(D29,$AC$1)&lt;5,SUM(L29:M29))))))</f>
        <v>21</v>
      </c>
      <c r="P29" s="28">
        <v>4</v>
      </c>
      <c r="Q29" s="21" t="s">
        <v>497</v>
      </c>
      <c r="R29" s="14">
        <v>0</v>
      </c>
      <c r="S29" s="14">
        <v>0.07</v>
      </c>
      <c r="T29" s="21" t="s">
        <v>363</v>
      </c>
      <c r="U29" s="61">
        <f>_XLL.FRAZIONE.ANNO($AC$1,G29,1)*I29*0.875</f>
        <v>0.34520547945205476</v>
      </c>
      <c r="V29" s="62">
        <f>P29*$AB$28</f>
        <v>0</v>
      </c>
      <c r="W29" s="63">
        <f>IF(V29&gt;R29*100,V29,R29*100)*0.875</f>
        <v>0</v>
      </c>
      <c r="X29" s="62">
        <f>_XLL.FRAZIONE.ANNO(H29,E29)*W29-U29+O29*0.875</f>
        <v>18.029794520547945</v>
      </c>
      <c r="Y29" s="47">
        <f t="shared" si="0"/>
        <v>39.89604452054794</v>
      </c>
      <c r="Z29" s="47">
        <f>(Y29/AC29*100)/_XLL.FRAZIONE.ANNO($AC$1,E29)</f>
        <v>1.8370477178753286</v>
      </c>
      <c r="AA29" s="67">
        <f>Z29-Z28</f>
        <v>-1.5392097688319315</v>
      </c>
      <c r="AB29" s="82"/>
      <c r="AC29" s="28">
        <f>VLOOKUP(C29,Dati!$C$5:$IV$47,MATCH($AC$1,Dati!$C$1:$IV$1,FALSE),FALSE)</f>
        <v>75.01</v>
      </c>
    </row>
    <row r="30" spans="1:29" s="16" customFormat="1" ht="12" customHeight="1">
      <c r="A30" s="10">
        <v>40</v>
      </c>
      <c r="B30" s="11" t="s">
        <v>359</v>
      </c>
      <c r="C30" s="12" t="s">
        <v>375</v>
      </c>
      <c r="D30" s="13">
        <v>38560</v>
      </c>
      <c r="E30" s="13">
        <v>49517</v>
      </c>
      <c r="F30" s="12">
        <v>3</v>
      </c>
      <c r="G30" s="64">
        <f>_XLL.DATA.CED.PREC($AC$1,E30,1)</f>
        <v>38925</v>
      </c>
      <c r="H30" s="64">
        <v>39656</v>
      </c>
      <c r="I30" s="12">
        <v>8</v>
      </c>
      <c r="J30" s="12">
        <v>6</v>
      </c>
      <c r="K30" s="12">
        <v>5</v>
      </c>
      <c r="L30" s="12"/>
      <c r="M30" s="12"/>
      <c r="N30" s="14" t="s">
        <v>376</v>
      </c>
      <c r="O30" s="60">
        <f>IF(_XLL.FRAZIONE.ANNO(D30,$AC$1)&lt;1,SUM(I30:M30),IF(_XLL.FRAZIONE.ANNO(D30,$AC$1)&lt;2,SUM(J30:M30),IF(_XLL.FRAZIONE.ANNO(D30,$AC$1)&lt;3,SUM(K30:M30),IF(_XLL.FRAZIONE.ANNO(D30,$AC$1)&lt;4,SUM(L30:M30),IF(_XLL.FRAZIONE.ANNO(D30,$AC$1)&lt;5,SUM(L30:M30))))))</f>
        <v>11</v>
      </c>
      <c r="P30" s="28">
        <v>4</v>
      </c>
      <c r="Q30" s="12" t="s">
        <v>407</v>
      </c>
      <c r="R30" s="14">
        <v>0.0125</v>
      </c>
      <c r="S30" s="14">
        <v>0.08</v>
      </c>
      <c r="T30" s="12" t="s">
        <v>528</v>
      </c>
      <c r="U30" s="61">
        <f>_XLL.FRAZIONE.ANNO($AC$1,G30,1)*I30*0.875</f>
        <v>2.052054794520548</v>
      </c>
      <c r="V30" s="62">
        <f>P30*$AB$28</f>
        <v>0</v>
      </c>
      <c r="W30" s="63">
        <f>IF(V30&gt;R30*100,V30,R30*100)*0.875</f>
        <v>1.09375</v>
      </c>
      <c r="X30" s="62">
        <f>_XLL.FRAZIONE.ANNO(H30,E30)*W30-U30+O30*0.875</f>
        <v>37.104195205479456</v>
      </c>
      <c r="Y30" s="47">
        <f t="shared" si="0"/>
        <v>55.916695205479456</v>
      </c>
      <c r="Z30" s="47">
        <f>(Y30/AC30*100)/_XLL.FRAZIONE.ANNO($AC$1,E30)</f>
        <v>2.4809718643357215</v>
      </c>
      <c r="AA30" s="67">
        <f>Z30-Z29</f>
        <v>0.6439241464603929</v>
      </c>
      <c r="AB30" s="82"/>
      <c r="AC30" s="28">
        <f>VLOOKUP(C30,Dati!$C$5:$IV$47,MATCH($AC$1,Dati!$C$1:$IV$1,FALSE),FALSE)</f>
        <v>78.5</v>
      </c>
    </row>
  </sheetData>
  <mergeCells count="1">
    <mergeCell ref="I1:M1"/>
  </mergeCells>
  <printOptions/>
  <pageMargins left="0.75" right="0.75" top="1" bottom="1" header="0.5" footer="0.5"/>
  <pageSetup horizontalDpi="360" verticalDpi="36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Maino</dc:creator>
  <cp:keywords/>
  <dc:description/>
  <cp:lastModifiedBy>Maino</cp:lastModifiedBy>
  <dcterms:created xsi:type="dcterms:W3CDTF">2005-08-01T17:37:00Z</dcterms:created>
  <dcterms:modified xsi:type="dcterms:W3CDTF">2008-10-18T05:54:01Z</dcterms:modified>
  <cp:category/>
  <cp:version/>
  <cp:contentType/>
  <cp:contentStatus/>
</cp:coreProperties>
</file>